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udget\2023-2024\"/>
    </mc:Choice>
  </mc:AlternateContent>
  <xr:revisionPtr revIDLastSave="0" documentId="8_{E7D91988-25E6-443C-8246-9787E94E5248}" xr6:coauthVersionLast="47" xr6:coauthVersionMax="47" xr10:uidLastSave="{00000000-0000-0000-0000-000000000000}"/>
  <bookViews>
    <workbookView xWindow="-120" yWindow="480" windowWidth="29040" windowHeight="15840" tabRatio="602" activeTab="1" xr2:uid="{00000000-000D-0000-FFFF-FFFF00000000}"/>
  </bookViews>
  <sheets>
    <sheet name="INSTRUCTION 1" sheetId="1" r:id="rId1"/>
    <sheet name="BUDGET 2" sheetId="2" r:id="rId2"/>
    <sheet name="Assessor" sheetId="8" r:id="rId3"/>
    <sheet name="LEVY 3" sheetId="3" r:id="rId4"/>
    <sheet name="TRANSFER 4" sheetId="4" r:id="rId5"/>
    <sheet name="NOTICE" sheetId="7" r:id="rId6"/>
  </sheets>
  <definedNames>
    <definedName name="_Fill" hidden="1">#REF!</definedName>
    <definedName name="_xlnm.Print_Area" localSheetId="0">'INSTRUCTION 1'!$A$1:$E$251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2" i="2" l="1"/>
  <c r="Y260" i="2"/>
  <c r="Y257" i="2"/>
  <c r="Y244" i="2"/>
  <c r="Y241" i="2"/>
  <c r="Y494" i="2"/>
  <c r="Y437" i="2"/>
  <c r="Y435" i="2"/>
  <c r="Y327" i="2"/>
  <c r="Y339" i="2"/>
  <c r="Y337" i="2"/>
  <c r="Y308" i="2"/>
  <c r="Y310" i="2" s="1"/>
  <c r="Y301" i="2"/>
  <c r="Y299" i="2"/>
  <c r="Y276" i="2"/>
  <c r="Y278" i="2" s="1"/>
  <c r="Y285" i="2" s="1"/>
  <c r="Y226" i="2"/>
  <c r="Y231" i="2" s="1"/>
  <c r="Y63" i="2"/>
  <c r="Y61" i="2"/>
  <c r="Y367" i="2" l="1"/>
  <c r="X100" i="2"/>
  <c r="X112" i="2" s="1"/>
  <c r="Z490" i="2"/>
  <c r="Z431" i="2"/>
  <c r="Z432" i="2"/>
  <c r="Z442" i="2"/>
  <c r="Z443" i="2"/>
  <c r="Z452" i="2"/>
  <c r="Z453" i="2"/>
  <c r="Z454" i="2"/>
  <c r="Z455" i="2"/>
  <c r="Z456" i="2"/>
  <c r="Z463" i="2"/>
  <c r="Z464" i="2"/>
  <c r="Z479" i="2"/>
  <c r="Z480" i="2"/>
  <c r="Z485" i="2"/>
  <c r="Z430" i="2"/>
  <c r="Y482" i="2"/>
  <c r="Y471" i="2"/>
  <c r="Y460" i="2"/>
  <c r="X482" i="2"/>
  <c r="X471" i="2"/>
  <c r="X460" i="2"/>
  <c r="X449" i="2"/>
  <c r="Y449" i="2"/>
  <c r="Y492" i="2" s="1"/>
  <c r="Z413" i="2"/>
  <c r="X402" i="2"/>
  <c r="X374" i="2"/>
  <c r="X367" i="2"/>
  <c r="Z394" i="2"/>
  <c r="Z396" i="2"/>
  <c r="Z397" i="2"/>
  <c r="Z398" i="2"/>
  <c r="Z400" i="2"/>
  <c r="Z401" i="2"/>
  <c r="Z404" i="2"/>
  <c r="Z405" i="2"/>
  <c r="Z408" i="2"/>
  <c r="Z391" i="2"/>
  <c r="Y410" i="2"/>
  <c r="Y402" i="2"/>
  <c r="Z372" i="2"/>
  <c r="Z377" i="2"/>
  <c r="Z380" i="2"/>
  <c r="Y374" i="2"/>
  <c r="Z366" i="2"/>
  <c r="Z364" i="2"/>
  <c r="Z365" i="2"/>
  <c r="Z361" i="2"/>
  <c r="Z208" i="2"/>
  <c r="Z189" i="2"/>
  <c r="Z190" i="2"/>
  <c r="Z191" i="2"/>
  <c r="Z192" i="2"/>
  <c r="Z193" i="2"/>
  <c r="Z194" i="2"/>
  <c r="Z195" i="2"/>
  <c r="Z196" i="2"/>
  <c r="Z188" i="2"/>
  <c r="X199" i="2"/>
  <c r="Y199" i="2"/>
  <c r="Y211" i="2" s="1"/>
  <c r="Y68" i="2" s="1"/>
  <c r="Z141" i="2"/>
  <c r="Z150" i="2"/>
  <c r="Z151" i="2"/>
  <c r="Z152" i="2"/>
  <c r="Z153" i="2"/>
  <c r="Z155" i="2"/>
  <c r="Z156" i="2"/>
  <c r="Z157" i="2"/>
  <c r="Z161" i="2"/>
  <c r="Z162" i="2"/>
  <c r="Z165" i="2"/>
  <c r="Z169" i="2"/>
  <c r="Z175" i="2"/>
  <c r="Z140" i="2"/>
  <c r="Z110" i="2" s="1"/>
  <c r="Y176" i="2"/>
  <c r="Y172" i="2"/>
  <c r="Y166" i="2"/>
  <c r="Y163" i="2"/>
  <c r="Y147" i="2"/>
  <c r="Z89" i="2"/>
  <c r="Z90" i="2"/>
  <c r="Z97" i="2"/>
  <c r="Z98" i="2"/>
  <c r="Z99" i="2"/>
  <c r="Z100" i="2"/>
  <c r="Z101" i="2"/>
  <c r="Z102" i="2"/>
  <c r="Z103" i="2"/>
  <c r="Z106" i="2"/>
  <c r="Z109" i="2"/>
  <c r="Z111" i="2"/>
  <c r="Z115" i="2"/>
  <c r="Z120" i="2"/>
  <c r="Z121" i="2"/>
  <c r="Z125" i="2"/>
  <c r="Z88" i="2"/>
  <c r="Z85" i="2"/>
  <c r="Z84" i="2"/>
  <c r="Y130" i="2"/>
  <c r="Y122" i="2"/>
  <c r="Y117" i="2"/>
  <c r="Y112" i="2"/>
  <c r="Y91" i="2"/>
  <c r="X130" i="2"/>
  <c r="X122" i="2"/>
  <c r="X117" i="2"/>
  <c r="X91" i="2"/>
  <c r="X382" i="2" l="1"/>
  <c r="Y415" i="2"/>
  <c r="Y331" i="2" s="1"/>
  <c r="Y178" i="2"/>
  <c r="Y67" i="2" s="1"/>
  <c r="Y132" i="2"/>
  <c r="Y66" i="2" s="1"/>
  <c r="Y70" i="2" s="1"/>
  <c r="Y74" i="2" s="1"/>
  <c r="Y76" i="2" s="1"/>
  <c r="X132" i="2"/>
  <c r="W306" i="2" l="1"/>
  <c r="W283" i="2"/>
  <c r="Y41" i="8" l="1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Z40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Z34" i="8"/>
  <c r="Y31" i="8"/>
  <c r="X31" i="8"/>
  <c r="W31" i="8"/>
  <c r="V31" i="8"/>
  <c r="Z31" i="8" s="1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Z30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Z27" i="8"/>
  <c r="Z26" i="8"/>
  <c r="Z22" i="8"/>
  <c r="Z21" i="8"/>
  <c r="Z20" i="8"/>
  <c r="Z18" i="8"/>
  <c r="Z17" i="8"/>
  <c r="Z15" i="8"/>
  <c r="Y12" i="8"/>
  <c r="Y43" i="8" s="1"/>
  <c r="X12" i="8"/>
  <c r="W12" i="8"/>
  <c r="V12" i="8"/>
  <c r="U12" i="8"/>
  <c r="U43" i="8" s="1"/>
  <c r="T12" i="8"/>
  <c r="S12" i="8"/>
  <c r="R12" i="8"/>
  <c r="Q12" i="8"/>
  <c r="Q43" i="8" s="1"/>
  <c r="P12" i="8"/>
  <c r="O12" i="8"/>
  <c r="N12" i="8"/>
  <c r="M12" i="8"/>
  <c r="M43" i="8" s="1"/>
  <c r="L12" i="8"/>
  <c r="K12" i="8"/>
  <c r="J12" i="8"/>
  <c r="I12" i="8"/>
  <c r="I43" i="8" s="1"/>
  <c r="H12" i="8"/>
  <c r="G12" i="8"/>
  <c r="F12" i="8"/>
  <c r="E12" i="8"/>
  <c r="E43" i="8" s="1"/>
  <c r="Z6" i="8"/>
  <c r="Z5" i="8"/>
  <c r="F43" i="8" l="1"/>
  <c r="N43" i="8"/>
  <c r="R43" i="8"/>
  <c r="V43" i="8"/>
  <c r="Z43" i="8" s="1"/>
  <c r="G43" i="8"/>
  <c r="K43" i="8"/>
  <c r="O43" i="8"/>
  <c r="S43" i="8"/>
  <c r="W43" i="8"/>
  <c r="Z37" i="8"/>
  <c r="J43" i="8"/>
  <c r="Z28" i="8"/>
  <c r="H43" i="8"/>
  <c r="L43" i="8"/>
  <c r="P43" i="8"/>
  <c r="T43" i="8"/>
  <c r="X43" i="8"/>
  <c r="Z41" i="8"/>
  <c r="Z12" i="8"/>
  <c r="Z283" i="2"/>
  <c r="AC68" i="2"/>
  <c r="AC67" i="2"/>
  <c r="Z322" i="2" l="1"/>
  <c r="Z321" i="2"/>
  <c r="Z295" i="2"/>
  <c r="Z272" i="2"/>
  <c r="Z238" i="2"/>
  <c r="Z221" i="2"/>
  <c r="Z57" i="2"/>
  <c r="Z56" i="2"/>
  <c r="Z55" i="2"/>
  <c r="AC62" i="2" l="1"/>
  <c r="AC57" i="2"/>
  <c r="AC55" i="2"/>
  <c r="V299" i="2" l="1"/>
  <c r="X299" i="2"/>
  <c r="W299" i="2"/>
  <c r="V276" i="2"/>
  <c r="V278" i="2" s="1"/>
  <c r="V285" i="2" s="1"/>
  <c r="X276" i="2"/>
  <c r="X278" i="2" s="1"/>
  <c r="X285" i="2" s="1"/>
  <c r="W276" i="2"/>
  <c r="V224" i="2"/>
  <c r="X224" i="2"/>
  <c r="X226" i="2" s="1"/>
  <c r="W224" i="2"/>
  <c r="W226" i="2" s="1"/>
  <c r="V482" i="2" l="1"/>
  <c r="Z482" i="2" s="1"/>
  <c r="W482" i="2"/>
  <c r="V471" i="2"/>
  <c r="Z471" i="2" s="1"/>
  <c r="W471" i="2"/>
  <c r="V460" i="2"/>
  <c r="Z460" i="2" s="1"/>
  <c r="W460" i="2"/>
  <c r="V449" i="2"/>
  <c r="Z449" i="2" s="1"/>
  <c r="W449" i="2"/>
  <c r="V435" i="2"/>
  <c r="Z435" i="2" s="1"/>
  <c r="X435" i="2"/>
  <c r="W435" i="2"/>
  <c r="W437" i="2" s="1"/>
  <c r="V410" i="2"/>
  <c r="Z410" i="2" s="1"/>
  <c r="X410" i="2"/>
  <c r="W410" i="2"/>
  <c r="V402" i="2"/>
  <c r="Z402" i="2" s="1"/>
  <c r="W402" i="2"/>
  <c r="V374" i="2"/>
  <c r="Z374" i="2" s="1"/>
  <c r="W374" i="2"/>
  <c r="V367" i="2"/>
  <c r="W367" i="2"/>
  <c r="V325" i="2"/>
  <c r="X325" i="2"/>
  <c r="X327" i="2" s="1"/>
  <c r="W325" i="2"/>
  <c r="W327" i="2" s="1"/>
  <c r="V308" i="2"/>
  <c r="X308" i="2"/>
  <c r="W308" i="2"/>
  <c r="X301" i="2"/>
  <c r="W301" i="2"/>
  <c r="W278" i="2"/>
  <c r="W285" i="2" s="1"/>
  <c r="V257" i="2"/>
  <c r="V260" i="2" s="1"/>
  <c r="X257" i="2"/>
  <c r="X260" i="2" s="1"/>
  <c r="W257" i="2"/>
  <c r="W260" i="2" s="1"/>
  <c r="V241" i="2"/>
  <c r="X241" i="2"/>
  <c r="X244" i="2" s="1"/>
  <c r="W241" i="2"/>
  <c r="W244" i="2" s="1"/>
  <c r="X231" i="2"/>
  <c r="V218" i="2" s="1"/>
  <c r="V226" i="2" s="1"/>
  <c r="W231" i="2"/>
  <c r="V199" i="2"/>
  <c r="Z199" i="2" s="1"/>
  <c r="X211" i="2"/>
  <c r="X68" i="2" s="1"/>
  <c r="W199" i="2"/>
  <c r="W211" i="2" s="1"/>
  <c r="W68" i="2" s="1"/>
  <c r="V176" i="2"/>
  <c r="Z176" i="2" s="1"/>
  <c r="X176" i="2"/>
  <c r="W176" i="2"/>
  <c r="V172" i="2"/>
  <c r="Z172" i="2" s="1"/>
  <c r="X172" i="2"/>
  <c r="W172" i="2"/>
  <c r="V166" i="2"/>
  <c r="Z166" i="2" s="1"/>
  <c r="X166" i="2"/>
  <c r="W166" i="2"/>
  <c r="V163" i="2"/>
  <c r="Z163" i="2" s="1"/>
  <c r="X163" i="2"/>
  <c r="W163" i="2"/>
  <c r="V147" i="2"/>
  <c r="Z147" i="2" s="1"/>
  <c r="W147" i="2"/>
  <c r="V130" i="2"/>
  <c r="Z130" i="2" s="1"/>
  <c r="W130" i="2"/>
  <c r="V122" i="2"/>
  <c r="Z122" i="2" s="1"/>
  <c r="W122" i="2"/>
  <c r="V117" i="2"/>
  <c r="Z117" i="2" s="1"/>
  <c r="W117" i="2"/>
  <c r="V112" i="2"/>
  <c r="Z112" i="2" s="1"/>
  <c r="W112" i="2"/>
  <c r="V91" i="2"/>
  <c r="Z91" i="2" s="1"/>
  <c r="W91" i="2"/>
  <c r="V61" i="2"/>
  <c r="X61" i="2"/>
  <c r="X63" i="2" s="1"/>
  <c r="W61" i="2"/>
  <c r="W63" i="2" s="1"/>
  <c r="W262" i="2" l="1"/>
  <c r="X437" i="2"/>
  <c r="AC63" i="2"/>
  <c r="AC64" i="2" s="1"/>
  <c r="W492" i="2"/>
  <c r="W494" i="2" s="1"/>
  <c r="W415" i="2"/>
  <c r="W331" i="2" s="1"/>
  <c r="W382" i="2"/>
  <c r="W330" i="2" s="1"/>
  <c r="W132" i="2"/>
  <c r="W66" i="2" s="1"/>
  <c r="W310" i="2"/>
  <c r="W178" i="2"/>
  <c r="W67" i="2" s="1"/>
  <c r="V492" i="2"/>
  <c r="Z492" i="2" s="1"/>
  <c r="V415" i="2"/>
  <c r="V382" i="2"/>
  <c r="V211" i="2"/>
  <c r="Z211" i="2" s="1"/>
  <c r="V231" i="2"/>
  <c r="V178" i="2"/>
  <c r="Z178" i="2" s="1"/>
  <c r="V132" i="2"/>
  <c r="X492" i="2"/>
  <c r="X415" i="2"/>
  <c r="X330" i="2"/>
  <c r="X310" i="2"/>
  <c r="V301" i="2" s="1"/>
  <c r="X178" i="2"/>
  <c r="X67" i="2" s="1"/>
  <c r="X70" i="2" s="1"/>
  <c r="X74" i="2" s="1"/>
  <c r="X262" i="2"/>
  <c r="V244" i="2" s="1"/>
  <c r="Z132" i="2" l="1"/>
  <c r="V66" i="2"/>
  <c r="Z415" i="2"/>
  <c r="V331" i="2"/>
  <c r="X494" i="2"/>
  <c r="V437" i="2" s="1"/>
  <c r="V310" i="2"/>
  <c r="V262" i="2"/>
  <c r="W70" i="2"/>
  <c r="W74" i="2" s="1"/>
  <c r="W76" i="2" s="1"/>
  <c r="W333" i="2"/>
  <c r="W337" i="2" s="1"/>
  <c r="W339" i="2" s="1"/>
  <c r="V330" i="2"/>
  <c r="V68" i="2"/>
  <c r="V67" i="2"/>
  <c r="X333" i="2"/>
  <c r="X337" i="2" s="1"/>
  <c r="X339" i="2" s="1"/>
  <c r="V327" i="2" s="1"/>
  <c r="V494" i="2" l="1"/>
  <c r="Z494" i="2" s="1"/>
  <c r="Z437" i="2"/>
  <c r="V333" i="2"/>
  <c r="AC65" i="2"/>
  <c r="AC66" i="2" s="1"/>
  <c r="X76" i="2"/>
  <c r="V63" i="2" s="1"/>
  <c r="V70" i="2"/>
  <c r="Z276" i="2"/>
  <c r="T482" i="2"/>
  <c r="T471" i="2"/>
  <c r="T460" i="2"/>
  <c r="T449" i="2"/>
  <c r="T435" i="2"/>
  <c r="T437" i="2" s="1"/>
  <c r="T410" i="2"/>
  <c r="T402" i="2"/>
  <c r="T374" i="2"/>
  <c r="T367" i="2"/>
  <c r="T325" i="2"/>
  <c r="T299" i="2"/>
  <c r="AD515" i="2" s="1"/>
  <c r="T276" i="2"/>
  <c r="T278" i="2" s="1"/>
  <c r="AD513" i="2" s="1"/>
  <c r="T176" i="2"/>
  <c r="T172" i="2"/>
  <c r="T166" i="2"/>
  <c r="S166" i="2"/>
  <c r="T147" i="2"/>
  <c r="T130" i="2"/>
  <c r="T122" i="2"/>
  <c r="T117" i="2"/>
  <c r="T91" i="2"/>
  <c r="T112" i="2"/>
  <c r="T224" i="2"/>
  <c r="AD509" i="2" s="1"/>
  <c r="T241" i="2"/>
  <c r="T244" i="2" s="1"/>
  <c r="AD511" i="2" s="1"/>
  <c r="U241" i="2"/>
  <c r="Z241" i="2"/>
  <c r="T61" i="2"/>
  <c r="T63" i="2" s="1"/>
  <c r="T301" i="2" l="1"/>
  <c r="T415" i="2"/>
  <c r="AD517" i="2" s="1"/>
  <c r="V337" i="2"/>
  <c r="V74" i="2"/>
  <c r="T132" i="2"/>
  <c r="T66" i="2" s="1"/>
  <c r="T492" i="2"/>
  <c r="AD519" i="2" s="1"/>
  <c r="T67" i="2"/>
  <c r="T382" i="2"/>
  <c r="T211" i="2"/>
  <c r="U482" i="2"/>
  <c r="V339" i="2" l="1"/>
  <c r="AC69" i="2"/>
  <c r="AC70" i="2" s="1"/>
  <c r="V76" i="2"/>
  <c r="T68" i="2"/>
  <c r="T70" i="2" s="1"/>
  <c r="T74" i="2" s="1"/>
  <c r="U471" i="2"/>
  <c r="U460" i="2"/>
  <c r="U449" i="2"/>
  <c r="U435" i="2"/>
  <c r="U437" i="2" s="1"/>
  <c r="U410" i="2"/>
  <c r="U402" i="2"/>
  <c r="U374" i="2"/>
  <c r="U367" i="2"/>
  <c r="U327" i="2"/>
  <c r="U308" i="2"/>
  <c r="U299" i="2"/>
  <c r="U257" i="2"/>
  <c r="U260" i="2" s="1"/>
  <c r="U224" i="2"/>
  <c r="U226" i="2" s="1"/>
  <c r="U231" i="2" s="1"/>
  <c r="U276" i="2"/>
  <c r="U278" i="2" s="1"/>
  <c r="U285" i="2" s="1"/>
  <c r="U130" i="2"/>
  <c r="U122" i="2"/>
  <c r="U117" i="2"/>
  <c r="U176" i="2"/>
  <c r="U172" i="2"/>
  <c r="U166" i="2"/>
  <c r="U147" i="2"/>
  <c r="U494" i="2" l="1"/>
  <c r="T76" i="2"/>
  <c r="AD507" i="2"/>
  <c r="U415" i="2"/>
  <c r="U132" i="2"/>
  <c r="U66" i="2" s="1"/>
  <c r="U178" i="2"/>
  <c r="U67" i="2" s="1"/>
  <c r="U199" i="2"/>
  <c r="U211" i="2" s="1"/>
  <c r="U68" i="2" s="1"/>
  <c r="U61" i="2"/>
  <c r="U63" i="2" s="1"/>
  <c r="U333" i="2" l="1"/>
  <c r="U337" i="2" s="1"/>
  <c r="U339" i="2" s="1"/>
  <c r="AD522" i="2"/>
  <c r="U70" i="2"/>
  <c r="U74" i="2" s="1"/>
  <c r="U76" i="2" s="1"/>
  <c r="AC522" i="2"/>
  <c r="Z299" i="2" l="1"/>
  <c r="S299" i="2"/>
  <c r="S301" i="2" s="1"/>
  <c r="Z278" i="2"/>
  <c r="S276" i="2"/>
  <c r="S278" i="2" s="1"/>
  <c r="S285" i="2" s="1"/>
  <c r="Z224" i="2"/>
  <c r="S224" i="2"/>
  <c r="S226" i="2" s="1"/>
  <c r="S231" i="2" s="1"/>
  <c r="S482" i="2"/>
  <c r="S471" i="2"/>
  <c r="S460" i="2"/>
  <c r="S449" i="2"/>
  <c r="S435" i="2"/>
  <c r="S437" i="2" s="1"/>
  <c r="S410" i="2"/>
  <c r="S402" i="2"/>
  <c r="S374" i="2"/>
  <c r="S367" i="2"/>
  <c r="S325" i="2"/>
  <c r="S327" i="2" s="1"/>
  <c r="S308" i="2"/>
  <c r="S199" i="2"/>
  <c r="S211" i="2" s="1"/>
  <c r="S68" i="2" s="1"/>
  <c r="S176" i="2"/>
  <c r="S172" i="2"/>
  <c r="R166" i="2"/>
  <c r="S163" i="2"/>
  <c r="S147" i="2"/>
  <c r="S130" i="2"/>
  <c r="S122" i="2"/>
  <c r="S117" i="2"/>
  <c r="S112" i="2"/>
  <c r="S257" i="2"/>
  <c r="S260" i="2" s="1"/>
  <c r="Z244" i="2"/>
  <c r="S241" i="2"/>
  <c r="S244" i="2" s="1"/>
  <c r="S91" i="2"/>
  <c r="Z61" i="2"/>
  <c r="S61" i="2"/>
  <c r="S63" i="2" s="1"/>
  <c r="Z327" i="2" l="1"/>
  <c r="Z325" i="2"/>
  <c r="Z63" i="2"/>
  <c r="Z301" i="2"/>
  <c r="Z226" i="2"/>
  <c r="S262" i="2"/>
  <c r="U244" i="2" s="1"/>
  <c r="U262" i="2" s="1"/>
  <c r="S382" i="2"/>
  <c r="S330" i="2" s="1"/>
  <c r="S310" i="2"/>
  <c r="S492" i="2"/>
  <c r="S494" i="2" s="1"/>
  <c r="S415" i="2"/>
  <c r="S331" i="2" s="1"/>
  <c r="S178" i="2"/>
  <c r="S67" i="2" s="1"/>
  <c r="S132" i="2"/>
  <c r="S66" i="2" s="1"/>
  <c r="AE519" i="2" l="1"/>
  <c r="Z330" i="2"/>
  <c r="Z68" i="2"/>
  <c r="S333" i="2"/>
  <c r="S337" i="2" s="1"/>
  <c r="S339" i="2" s="1"/>
  <c r="Z66" i="2"/>
  <c r="Z67" i="2"/>
  <c r="Z331" i="2"/>
  <c r="S70" i="2"/>
  <c r="S74" i="2" s="1"/>
  <c r="S76" i="2" s="1"/>
  <c r="AB522" i="2"/>
  <c r="Z333" i="2" l="1"/>
  <c r="Z70" i="2"/>
  <c r="R61" i="2"/>
  <c r="Q55" i="2"/>
  <c r="R482" i="2" l="1"/>
  <c r="R471" i="2"/>
  <c r="R460" i="2"/>
  <c r="R449" i="2"/>
  <c r="R435" i="2"/>
  <c r="R410" i="2"/>
  <c r="R402" i="2"/>
  <c r="R374" i="2"/>
  <c r="R367" i="2"/>
  <c r="R325" i="2"/>
  <c r="AE517" i="2" l="1"/>
  <c r="Z337" i="2"/>
  <c r="Z76" i="2"/>
  <c r="Z74" i="2"/>
  <c r="R327" i="2"/>
  <c r="R382" i="2"/>
  <c r="R330" i="2" s="1"/>
  <c r="R437" i="2"/>
  <c r="R415" i="2"/>
  <c r="R492" i="2"/>
  <c r="R308" i="2"/>
  <c r="R299" i="2"/>
  <c r="R276" i="2"/>
  <c r="R257" i="2"/>
  <c r="Q257" i="2"/>
  <c r="R241" i="2"/>
  <c r="R224" i="2"/>
  <c r="R199" i="2"/>
  <c r="R176" i="2"/>
  <c r="R172" i="2"/>
  <c r="R163" i="2"/>
  <c r="R147" i="2"/>
  <c r="R130" i="2"/>
  <c r="R122" i="2"/>
  <c r="R117" i="2"/>
  <c r="R112" i="2"/>
  <c r="AE522" i="2" l="1"/>
  <c r="R494" i="2"/>
  <c r="R226" i="2"/>
  <c r="R178" i="2"/>
  <c r="R278" i="2"/>
  <c r="R301" i="2"/>
  <c r="R211" i="2"/>
  <c r="R331" i="2"/>
  <c r="R260" i="2"/>
  <c r="R244" i="2"/>
  <c r="R91" i="2"/>
  <c r="R67" i="2" l="1"/>
  <c r="R231" i="2"/>
  <c r="R333" i="2"/>
  <c r="R68" i="2"/>
  <c r="R132" i="2"/>
  <c r="R310" i="2"/>
  <c r="R285" i="2"/>
  <c r="R262" i="2"/>
  <c r="Q482" i="2"/>
  <c r="Q471" i="2"/>
  <c r="Q460" i="2"/>
  <c r="Q449" i="2"/>
  <c r="Q435" i="2"/>
  <c r="Q437" i="2" s="1"/>
  <c r="Q410" i="2"/>
  <c r="Q402" i="2"/>
  <c r="Q374" i="2"/>
  <c r="Q367" i="2"/>
  <c r="Q325" i="2"/>
  <c r="Q327" i="2" s="1"/>
  <c r="Q130" i="2"/>
  <c r="Q122" i="2"/>
  <c r="Q117" i="2"/>
  <c r="Q112" i="2"/>
  <c r="Q91" i="2"/>
  <c r="R66" i="2" l="1"/>
  <c r="Q382" i="2"/>
  <c r="Q330" i="2" s="1"/>
  <c r="Q492" i="2"/>
  <c r="Q494" i="2" s="1"/>
  <c r="Q415" i="2"/>
  <c r="Q331" i="2" s="1"/>
  <c r="R337" i="2"/>
  <c r="Q132" i="2"/>
  <c r="Q66" i="2" s="1"/>
  <c r="Q306" i="2"/>
  <c r="Q299" i="2"/>
  <c r="Q301" i="2" s="1"/>
  <c r="Q283" i="2"/>
  <c r="Q276" i="2"/>
  <c r="Q278" i="2" s="1"/>
  <c r="Q260" i="2"/>
  <c r="Q241" i="2"/>
  <c r="Q244" i="2" s="1"/>
  <c r="Q224" i="2"/>
  <c r="Q226" i="2" s="1"/>
  <c r="Q231" i="2" s="1"/>
  <c r="R70" i="2" l="1"/>
  <c r="R74" i="2" s="1"/>
  <c r="Q285" i="2"/>
  <c r="Q333" i="2"/>
  <c r="Q337" i="2" s="1"/>
  <c r="Q339" i="2" s="1"/>
  <c r="Q262" i="2"/>
  <c r="Q308" i="2"/>
  <c r="Q310" i="2" s="1"/>
  <c r="R339" i="2"/>
  <c r="Q176" i="2"/>
  <c r="Q172" i="2"/>
  <c r="Q166" i="2"/>
  <c r="Q163" i="2"/>
  <c r="Q147" i="2"/>
  <c r="Q199" i="2"/>
  <c r="Q211" i="2" s="1"/>
  <c r="Q68" i="2" s="1"/>
  <c r="Q61" i="2"/>
  <c r="Q63" i="2" s="1"/>
  <c r="Q178" i="2" l="1"/>
  <c r="Q67" i="2" s="1"/>
  <c r="Q70" i="2" s="1"/>
  <c r="Q74" i="2" s="1"/>
  <c r="Q76" i="2" s="1"/>
  <c r="R52" i="2" s="1"/>
  <c r="R63" i="2" s="1"/>
  <c r="R76" i="2" l="1"/>
  <c r="O55" i="2"/>
  <c r="O306" i="2"/>
  <c r="O283" i="2"/>
  <c r="O125" i="2"/>
  <c r="O57" i="2"/>
  <c r="P61" i="2" l="1"/>
  <c r="P435" i="2"/>
  <c r="P367" i="2"/>
  <c r="O435" i="2"/>
  <c r="O437" i="2" s="1"/>
  <c r="P449" i="2"/>
  <c r="P460" i="2"/>
  <c r="P471" i="2"/>
  <c r="P482" i="2"/>
  <c r="O449" i="2"/>
  <c r="O460" i="2"/>
  <c r="O471" i="2"/>
  <c r="O482" i="2"/>
  <c r="N482" i="2"/>
  <c r="N471" i="2"/>
  <c r="N460" i="2"/>
  <c r="N449" i="2"/>
  <c r="N435" i="2"/>
  <c r="N437" i="2" s="1"/>
  <c r="P325" i="2"/>
  <c r="O325" i="2"/>
  <c r="O327" i="2" s="1"/>
  <c r="P402" i="2"/>
  <c r="P410" i="2"/>
  <c r="O410" i="2"/>
  <c r="N410" i="2"/>
  <c r="O402" i="2"/>
  <c r="N402" i="2"/>
  <c r="P374" i="2"/>
  <c r="O374" i="2"/>
  <c r="N374" i="2"/>
  <c r="O367" i="2"/>
  <c r="N367" i="2"/>
  <c r="N325" i="2"/>
  <c r="N327" i="2" s="1"/>
  <c r="N283" i="2"/>
  <c r="P299" i="2"/>
  <c r="O299" i="2"/>
  <c r="O301" i="2" s="1"/>
  <c r="N299" i="2"/>
  <c r="N301" i="2" s="1"/>
  <c r="P276" i="2"/>
  <c r="O285" i="2"/>
  <c r="O276" i="2"/>
  <c r="O278" i="2" s="1"/>
  <c r="N276" i="2"/>
  <c r="N278" i="2" s="1"/>
  <c r="P241" i="2"/>
  <c r="P257" i="2"/>
  <c r="O241" i="2"/>
  <c r="O244" i="2" s="1"/>
  <c r="O257" i="2"/>
  <c r="O260" i="2" s="1"/>
  <c r="N257" i="2"/>
  <c r="N260" i="2" s="1"/>
  <c r="N241" i="2"/>
  <c r="N244" i="2" s="1"/>
  <c r="P224" i="2"/>
  <c r="O224" i="2"/>
  <c r="O226" i="2" s="1"/>
  <c r="O231" i="2" s="1"/>
  <c r="N224" i="2"/>
  <c r="N226" i="2" s="1"/>
  <c r="N231" i="2" s="1"/>
  <c r="P199" i="2"/>
  <c r="P130" i="2"/>
  <c r="P122" i="2"/>
  <c r="P117" i="2"/>
  <c r="P112" i="2"/>
  <c r="O112" i="2"/>
  <c r="P91" i="2"/>
  <c r="P308" i="2"/>
  <c r="O308" i="2"/>
  <c r="N306" i="2"/>
  <c r="O199" i="2"/>
  <c r="O211" i="2" s="1"/>
  <c r="O68" i="2" s="1"/>
  <c r="N199" i="2"/>
  <c r="N211" i="2" s="1"/>
  <c r="N68" i="2" s="1"/>
  <c r="N130" i="2"/>
  <c r="N91" i="2"/>
  <c r="N122" i="2"/>
  <c r="O130" i="2"/>
  <c r="O91" i="2"/>
  <c r="O122" i="2"/>
  <c r="O117" i="2"/>
  <c r="N117" i="2"/>
  <c r="N112" i="2"/>
  <c r="O61" i="2"/>
  <c r="O63" i="2" s="1"/>
  <c r="N61" i="2"/>
  <c r="N63" i="2" s="1"/>
  <c r="P176" i="2"/>
  <c r="P172" i="2"/>
  <c r="P166" i="2"/>
  <c r="P163" i="2"/>
  <c r="N147" i="2"/>
  <c r="P147" i="2"/>
  <c r="O176" i="2"/>
  <c r="N176" i="2"/>
  <c r="O172" i="2"/>
  <c r="N172" i="2"/>
  <c r="O166" i="2"/>
  <c r="N166" i="2"/>
  <c r="N163" i="2"/>
  <c r="O163" i="2"/>
  <c r="O147" i="2"/>
  <c r="M199" i="2"/>
  <c r="M211" i="2" s="1"/>
  <c r="M68" i="2" s="1"/>
  <c r="M130" i="2"/>
  <c r="M91" i="2"/>
  <c r="M122" i="2"/>
  <c r="M117" i="2"/>
  <c r="M112" i="2"/>
  <c r="M147" i="2"/>
  <c r="M163" i="2"/>
  <c r="M166" i="2"/>
  <c r="M172" i="2"/>
  <c r="M176" i="2"/>
  <c r="M410" i="2"/>
  <c r="M402" i="2"/>
  <c r="M367" i="2"/>
  <c r="M374" i="2"/>
  <c r="M325" i="2"/>
  <c r="M327" i="2" s="1"/>
  <c r="M61" i="2"/>
  <c r="L61" i="2"/>
  <c r="L63" i="2" s="1"/>
  <c r="L91" i="2"/>
  <c r="L130" i="2"/>
  <c r="L122" i="2"/>
  <c r="L117" i="2"/>
  <c r="L112" i="2"/>
  <c r="L147" i="2"/>
  <c r="L163" i="2"/>
  <c r="L166" i="2"/>
  <c r="L172" i="2"/>
  <c r="L176" i="2"/>
  <c r="L199" i="2"/>
  <c r="L211" i="2" s="1"/>
  <c r="L68" i="2" s="1"/>
  <c r="M435" i="2"/>
  <c r="L435" i="2"/>
  <c r="L437" i="2" s="1"/>
  <c r="L449" i="2"/>
  <c r="L460" i="2"/>
  <c r="L471" i="2"/>
  <c r="L482" i="2"/>
  <c r="M449" i="2"/>
  <c r="M460" i="2"/>
  <c r="M471" i="2"/>
  <c r="M482" i="2"/>
  <c r="M224" i="2"/>
  <c r="M226" i="2" s="1"/>
  <c r="M241" i="2"/>
  <c r="M257" i="2"/>
  <c r="M260" i="2" s="1"/>
  <c r="M276" i="2"/>
  <c r="M278" i="2" s="1"/>
  <c r="M285" i="2" s="1"/>
  <c r="M299" i="2"/>
  <c r="M301" i="2" s="1"/>
  <c r="M308" i="2"/>
  <c r="L308" i="2"/>
  <c r="L367" i="2"/>
  <c r="L374" i="2"/>
  <c r="L402" i="2"/>
  <c r="L410" i="2"/>
  <c r="L257" i="2"/>
  <c r="L260" i="2" s="1"/>
  <c r="J112" i="2"/>
  <c r="J122" i="2"/>
  <c r="J91" i="2"/>
  <c r="J130" i="2"/>
  <c r="J117" i="2"/>
  <c r="J147" i="2"/>
  <c r="J163" i="2"/>
  <c r="J166" i="2"/>
  <c r="J172" i="2"/>
  <c r="J176" i="2"/>
  <c r="J199" i="2"/>
  <c r="J211" i="2" s="1"/>
  <c r="J68" i="2" s="1"/>
  <c r="J61" i="2"/>
  <c r="J435" i="2"/>
  <c r="J437" i="2" s="1"/>
  <c r="J449" i="2"/>
  <c r="J460" i="2"/>
  <c r="J471" i="2"/>
  <c r="J482" i="2"/>
  <c r="J402" i="2"/>
  <c r="J410" i="2"/>
  <c r="J367" i="2"/>
  <c r="J374" i="2"/>
  <c r="J325" i="2"/>
  <c r="J327" i="2" s="1"/>
  <c r="J308" i="2"/>
  <c r="J299" i="2"/>
  <c r="J301" i="2" s="1"/>
  <c r="J276" i="2"/>
  <c r="J278" i="2" s="1"/>
  <c r="J285" i="2" s="1"/>
  <c r="J241" i="2"/>
  <c r="J244" i="2" s="1"/>
  <c r="J257" i="2"/>
  <c r="J260" i="2" s="1"/>
  <c r="J224" i="2"/>
  <c r="J226" i="2" s="1"/>
  <c r="J231" i="2" s="1"/>
  <c r="L325" i="2"/>
  <c r="L327" i="2" s="1"/>
  <c r="K367" i="2"/>
  <c r="K374" i="2"/>
  <c r="K402" i="2"/>
  <c r="K410" i="2"/>
  <c r="K325" i="2"/>
  <c r="K327" i="2" s="1"/>
  <c r="K199" i="2"/>
  <c r="K211" i="2" s="1"/>
  <c r="K68" i="2" s="1"/>
  <c r="G199" i="2"/>
  <c r="G211" i="2" s="1"/>
  <c r="G68" i="2" s="1"/>
  <c r="K435" i="2"/>
  <c r="K437" i="2" s="1"/>
  <c r="K460" i="2"/>
  <c r="K449" i="2"/>
  <c r="K471" i="2"/>
  <c r="K482" i="2"/>
  <c r="K91" i="2"/>
  <c r="K130" i="2"/>
  <c r="K122" i="2"/>
  <c r="K117" i="2"/>
  <c r="K112" i="2"/>
  <c r="L276" i="2"/>
  <c r="L278" i="2" s="1"/>
  <c r="L285" i="2" s="1"/>
  <c r="K276" i="2"/>
  <c r="K278" i="2" s="1"/>
  <c r="K283" i="2"/>
  <c r="L299" i="2"/>
  <c r="L301" i="2" s="1"/>
  <c r="K306" i="2"/>
  <c r="L241" i="2"/>
  <c r="L244" i="2" s="1"/>
  <c r="K241" i="2"/>
  <c r="K244" i="2" s="1"/>
  <c r="K257" i="2"/>
  <c r="K260" i="2" s="1"/>
  <c r="L224" i="2"/>
  <c r="L226" i="2" s="1"/>
  <c r="L231" i="2" s="1"/>
  <c r="K224" i="2"/>
  <c r="K226" i="2" s="1"/>
  <c r="K231" i="2" s="1"/>
  <c r="K147" i="2"/>
  <c r="K163" i="2"/>
  <c r="K166" i="2"/>
  <c r="K172" i="2"/>
  <c r="K176" i="2"/>
  <c r="K61" i="2"/>
  <c r="K63" i="2" s="1"/>
  <c r="G121" i="2"/>
  <c r="G122" i="2" s="1"/>
  <c r="G115" i="2"/>
  <c r="G117" i="2" s="1"/>
  <c r="G104" i="2"/>
  <c r="G102" i="2"/>
  <c r="G101" i="2"/>
  <c r="G100" i="2"/>
  <c r="G99" i="2"/>
  <c r="G98" i="2"/>
  <c r="G97" i="2"/>
  <c r="G85" i="2"/>
  <c r="G84" i="2"/>
  <c r="G125" i="2"/>
  <c r="G130" i="2" s="1"/>
  <c r="G306" i="2"/>
  <c r="G308" i="2" s="1"/>
  <c r="I61" i="2"/>
  <c r="I63" i="2" s="1"/>
  <c r="I199" i="2"/>
  <c r="I211" i="2" s="1"/>
  <c r="I68" i="2" s="1"/>
  <c r="I166" i="2"/>
  <c r="I147" i="2"/>
  <c r="I163" i="2"/>
  <c r="I172" i="2"/>
  <c r="I176" i="2"/>
  <c r="I91" i="2"/>
  <c r="I130" i="2"/>
  <c r="I122" i="2"/>
  <c r="I117" i="2"/>
  <c r="I112" i="2"/>
  <c r="I308" i="2"/>
  <c r="I367" i="2"/>
  <c r="I374" i="2"/>
  <c r="I402" i="2"/>
  <c r="I410" i="2"/>
  <c r="I449" i="2"/>
  <c r="I460" i="2"/>
  <c r="I471" i="2"/>
  <c r="I482" i="2"/>
  <c r="I435" i="2"/>
  <c r="I437" i="2" s="1"/>
  <c r="I276" i="2"/>
  <c r="I278" i="2" s="1"/>
  <c r="I285" i="2" s="1"/>
  <c r="H276" i="2"/>
  <c r="H278" i="2" s="1"/>
  <c r="H285" i="2" s="1"/>
  <c r="H402" i="2"/>
  <c r="H410" i="2"/>
  <c r="H367" i="2"/>
  <c r="H374" i="2"/>
  <c r="G402" i="2"/>
  <c r="G410" i="2"/>
  <c r="G367" i="2"/>
  <c r="G374" i="2"/>
  <c r="I325" i="2"/>
  <c r="I327" i="2" s="1"/>
  <c r="H325" i="2"/>
  <c r="H327" i="2" s="1"/>
  <c r="I299" i="2"/>
  <c r="I301" i="2" s="1"/>
  <c r="H299" i="2"/>
  <c r="H301" i="2" s="1"/>
  <c r="H112" i="2"/>
  <c r="H91" i="2"/>
  <c r="H130" i="2"/>
  <c r="H122" i="2"/>
  <c r="H117" i="2"/>
  <c r="H199" i="2"/>
  <c r="H211" i="2" s="1"/>
  <c r="H68" i="2" s="1"/>
  <c r="H147" i="2"/>
  <c r="H163" i="2"/>
  <c r="H166" i="2"/>
  <c r="H172" i="2"/>
  <c r="H176" i="2"/>
  <c r="H61" i="2"/>
  <c r="H63" i="2" s="1"/>
  <c r="G147" i="2"/>
  <c r="G163" i="2"/>
  <c r="G166" i="2"/>
  <c r="G172" i="2"/>
  <c r="G176" i="2"/>
  <c r="H435" i="2"/>
  <c r="H437" i="2" s="1"/>
  <c r="H449" i="2"/>
  <c r="H460" i="2"/>
  <c r="H471" i="2"/>
  <c r="H482" i="2"/>
  <c r="H308" i="2"/>
  <c r="I241" i="2"/>
  <c r="I244" i="2" s="1"/>
  <c r="I257" i="2"/>
  <c r="I260" i="2" s="1"/>
  <c r="H241" i="2"/>
  <c r="H244" i="2" s="1"/>
  <c r="H257" i="2"/>
  <c r="H260" i="2" s="1"/>
  <c r="I224" i="2"/>
  <c r="I226" i="2" s="1"/>
  <c r="I231" i="2" s="1"/>
  <c r="H224" i="2"/>
  <c r="H226" i="2" s="1"/>
  <c r="H231" i="2" s="1"/>
  <c r="F199" i="2"/>
  <c r="F211" i="2" s="1"/>
  <c r="F68" i="2" s="1"/>
  <c r="E199" i="2"/>
  <c r="E211" i="2" s="1"/>
  <c r="E68" i="2" s="1"/>
  <c r="F147" i="2"/>
  <c r="F163" i="2"/>
  <c r="F166" i="2"/>
  <c r="F172" i="2"/>
  <c r="F176" i="2"/>
  <c r="E147" i="2"/>
  <c r="E163" i="2"/>
  <c r="E166" i="2"/>
  <c r="E172" i="2"/>
  <c r="E176" i="2"/>
  <c r="F91" i="2"/>
  <c r="F130" i="2"/>
  <c r="F122" i="2"/>
  <c r="F117" i="2"/>
  <c r="F112" i="2"/>
  <c r="E91" i="2"/>
  <c r="E130" i="2"/>
  <c r="E122" i="2"/>
  <c r="E117" i="2"/>
  <c r="E112" i="2"/>
  <c r="F61" i="2"/>
  <c r="F63" i="2" s="1"/>
  <c r="G257" i="2"/>
  <c r="G260" i="2" s="1"/>
  <c r="G449" i="2"/>
  <c r="G460" i="2"/>
  <c r="G471" i="2"/>
  <c r="G482" i="2"/>
  <c r="G435" i="2"/>
  <c r="G437" i="2" s="1"/>
  <c r="F435" i="2"/>
  <c r="F437" i="2" s="1"/>
  <c r="F449" i="2"/>
  <c r="F460" i="2"/>
  <c r="F471" i="2"/>
  <c r="F482" i="2"/>
  <c r="E435" i="2"/>
  <c r="E437" i="2" s="1"/>
  <c r="E449" i="2"/>
  <c r="E460" i="2"/>
  <c r="E471" i="2"/>
  <c r="E482" i="2"/>
  <c r="F402" i="2"/>
  <c r="F410" i="2"/>
  <c r="E402" i="2"/>
  <c r="E410" i="2"/>
  <c r="F367" i="2"/>
  <c r="F374" i="2"/>
  <c r="E367" i="2"/>
  <c r="E374" i="2"/>
  <c r="G325" i="2"/>
  <c r="G327" i="2" s="1"/>
  <c r="F325" i="2"/>
  <c r="F327" i="2" s="1"/>
  <c r="F333" i="2"/>
  <c r="F337" i="2" s="1"/>
  <c r="E325" i="2"/>
  <c r="E327" i="2" s="1"/>
  <c r="E333" i="2"/>
  <c r="E337" i="2" s="1"/>
  <c r="G299" i="2"/>
  <c r="G301" i="2" s="1"/>
  <c r="F299" i="2"/>
  <c r="F301" i="2" s="1"/>
  <c r="F308" i="2"/>
  <c r="E299" i="2"/>
  <c r="E301" i="2" s="1"/>
  <c r="E308" i="2"/>
  <c r="G276" i="2"/>
  <c r="G285" i="2" s="1"/>
  <c r="F276" i="2"/>
  <c r="F285" i="2" s="1"/>
  <c r="E276" i="2"/>
  <c r="E278" i="2" s="1"/>
  <c r="G241" i="2"/>
  <c r="G244" i="2" s="1"/>
  <c r="F257" i="2"/>
  <c r="F260" i="2" s="1"/>
  <c r="F241" i="2"/>
  <c r="F244" i="2" s="1"/>
  <c r="E257" i="2"/>
  <c r="E260" i="2" s="1"/>
  <c r="E241" i="2"/>
  <c r="E244" i="2" s="1"/>
  <c r="G224" i="2"/>
  <c r="G226" i="2" s="1"/>
  <c r="G231" i="2" s="1"/>
  <c r="F224" i="2"/>
  <c r="F226" i="2" s="1"/>
  <c r="F231" i="2" s="1"/>
  <c r="E224" i="2"/>
  <c r="E226" i="2" s="1"/>
  <c r="E231" i="2" s="1"/>
  <c r="G61" i="2"/>
  <c r="E61" i="2"/>
  <c r="E63" i="2" s="1"/>
  <c r="F107" i="3"/>
  <c r="F126" i="3"/>
  <c r="F135" i="3"/>
  <c r="AC58" i="2"/>
  <c r="AD58" i="2" s="1"/>
  <c r="AE58" i="2" s="1"/>
  <c r="J52" i="2"/>
  <c r="J63" i="2" l="1"/>
  <c r="E382" i="2"/>
  <c r="M415" i="2"/>
  <c r="M331" i="2" s="1"/>
  <c r="I382" i="2"/>
  <c r="I330" i="2" s="1"/>
  <c r="H415" i="2"/>
  <c r="H331" i="2" s="1"/>
  <c r="F415" i="2"/>
  <c r="G382" i="2"/>
  <c r="G330" i="2" s="1"/>
  <c r="H382" i="2"/>
  <c r="H330" i="2" s="1"/>
  <c r="J310" i="2"/>
  <c r="J415" i="2"/>
  <c r="J331" i="2" s="1"/>
  <c r="J178" i="2"/>
  <c r="J67" i="2" s="1"/>
  <c r="N178" i="2"/>
  <c r="N67" i="2" s="1"/>
  <c r="F310" i="2"/>
  <c r="F492" i="2"/>
  <c r="F494" i="2" s="1"/>
  <c r="H262" i="2"/>
  <c r="O310" i="2"/>
  <c r="L262" i="2"/>
  <c r="O262" i="2"/>
  <c r="F278" i="2"/>
  <c r="G492" i="2"/>
  <c r="N308" i="2"/>
  <c r="P260" i="2"/>
  <c r="O382" i="2"/>
  <c r="O330" i="2" s="1"/>
  <c r="P415" i="2"/>
  <c r="E310" i="2"/>
  <c r="H178" i="2"/>
  <c r="H67" i="2" s="1"/>
  <c r="I132" i="2"/>
  <c r="I66" i="2" s="1"/>
  <c r="K178" i="2"/>
  <c r="K67" i="2" s="1"/>
  <c r="K285" i="2"/>
  <c r="P178" i="2"/>
  <c r="P67" i="2" s="1"/>
  <c r="N492" i="2"/>
  <c r="N494" i="2" s="1"/>
  <c r="F132" i="2"/>
  <c r="F66" i="2" s="1"/>
  <c r="G112" i="2"/>
  <c r="K308" i="2"/>
  <c r="K295" i="2" s="1"/>
  <c r="K299" i="2" s="1"/>
  <c r="K301" i="2" s="1"/>
  <c r="K310" i="2" s="1"/>
  <c r="K132" i="2"/>
  <c r="K66" i="2" s="1"/>
  <c r="N382" i="2"/>
  <c r="N330" i="2" s="1"/>
  <c r="G310" i="2"/>
  <c r="K262" i="2"/>
  <c r="M382" i="2"/>
  <c r="M330" i="2" s="1"/>
  <c r="M333" i="2" s="1"/>
  <c r="M337" i="2" s="1"/>
  <c r="M339" i="2" s="1"/>
  <c r="G262" i="2"/>
  <c r="E492" i="2"/>
  <c r="E494" i="2" s="1"/>
  <c r="H132" i="2"/>
  <c r="H66" i="2" s="1"/>
  <c r="H70" i="2" s="1"/>
  <c r="H74" i="2" s="1"/>
  <c r="H76" i="2" s="1"/>
  <c r="L310" i="2"/>
  <c r="N415" i="2"/>
  <c r="N331" i="2" s="1"/>
  <c r="J262" i="2"/>
  <c r="N262" i="2"/>
  <c r="E339" i="2"/>
  <c r="G91" i="2"/>
  <c r="M310" i="2"/>
  <c r="P226" i="2"/>
  <c r="N285" i="2"/>
  <c r="P382" i="2"/>
  <c r="G278" i="2"/>
  <c r="I310" i="2"/>
  <c r="P301" i="2"/>
  <c r="P327" i="2"/>
  <c r="E415" i="2"/>
  <c r="F262" i="2"/>
  <c r="E285" i="2"/>
  <c r="E178" i="2"/>
  <c r="E67" i="2" s="1"/>
  <c r="F178" i="2"/>
  <c r="F67" i="2" s="1"/>
  <c r="I262" i="2"/>
  <c r="I415" i="2"/>
  <c r="I331" i="2" s="1"/>
  <c r="I178" i="2"/>
  <c r="I67" i="2" s="1"/>
  <c r="J132" i="2"/>
  <c r="J66" i="2" s="1"/>
  <c r="L382" i="2"/>
  <c r="L330" i="2" s="1"/>
  <c r="E262" i="2"/>
  <c r="H492" i="2"/>
  <c r="H494" i="2" s="1"/>
  <c r="H310" i="2"/>
  <c r="I492" i="2"/>
  <c r="I494" i="2" s="1"/>
  <c r="K492" i="2"/>
  <c r="K494" i="2" s="1"/>
  <c r="L492" i="2"/>
  <c r="L494" i="2" s="1"/>
  <c r="M427" i="2" s="1"/>
  <c r="M437" i="2" s="1"/>
  <c r="P244" i="2"/>
  <c r="G178" i="2"/>
  <c r="G67" i="2" s="1"/>
  <c r="M492" i="2"/>
  <c r="L178" i="2"/>
  <c r="L67" i="2" s="1"/>
  <c r="L132" i="2"/>
  <c r="L66" i="2" s="1"/>
  <c r="F382" i="2"/>
  <c r="F339" i="2"/>
  <c r="M132" i="2"/>
  <c r="M66" i="2" s="1"/>
  <c r="E132" i="2"/>
  <c r="E66" i="2" s="1"/>
  <c r="G415" i="2"/>
  <c r="G331" i="2" s="1"/>
  <c r="K382" i="2"/>
  <c r="K330" i="2" s="1"/>
  <c r="J382" i="2"/>
  <c r="J330" i="2" s="1"/>
  <c r="J492" i="2"/>
  <c r="L415" i="2"/>
  <c r="L331" i="2" s="1"/>
  <c r="M244" i="2"/>
  <c r="K415" i="2"/>
  <c r="K331" i="2" s="1"/>
  <c r="O178" i="2"/>
  <c r="O67" i="2" s="1"/>
  <c r="N132" i="2"/>
  <c r="N66" i="2" s="1"/>
  <c r="P132" i="2"/>
  <c r="P492" i="2"/>
  <c r="P211" i="2"/>
  <c r="O492" i="2"/>
  <c r="O494" i="2" s="1"/>
  <c r="P427" i="2" s="1"/>
  <c r="O415" i="2"/>
  <c r="O331" i="2" s="1"/>
  <c r="M178" i="2"/>
  <c r="O132" i="2"/>
  <c r="O66" i="2" s="1"/>
  <c r="P278" i="2"/>
  <c r="L333" i="2" l="1"/>
  <c r="L337" i="2" s="1"/>
  <c r="L339" i="2" s="1"/>
  <c r="O70" i="2"/>
  <c r="O74" i="2" s="1"/>
  <c r="O76" i="2" s="1"/>
  <c r="P52" i="2" s="1"/>
  <c r="P63" i="2" s="1"/>
  <c r="H333" i="2"/>
  <c r="H337" i="2" s="1"/>
  <c r="H339" i="2" s="1"/>
  <c r="G333" i="2"/>
  <c r="G337" i="2" s="1"/>
  <c r="I333" i="2"/>
  <c r="I337" i="2" s="1"/>
  <c r="I339" i="2" s="1"/>
  <c r="J333" i="2"/>
  <c r="J337" i="2" s="1"/>
  <c r="J70" i="2"/>
  <c r="J74" i="2" s="1"/>
  <c r="P331" i="2"/>
  <c r="G132" i="2"/>
  <c r="G66" i="2" s="1"/>
  <c r="G70" i="2" s="1"/>
  <c r="G74" i="2" s="1"/>
  <c r="N333" i="2"/>
  <c r="N337" i="2" s="1"/>
  <c r="N339" i="2" s="1"/>
  <c r="N70" i="2"/>
  <c r="N74" i="2" s="1"/>
  <c r="N76" i="2" s="1"/>
  <c r="K70" i="2"/>
  <c r="K74" i="2" s="1"/>
  <c r="K76" i="2" s="1"/>
  <c r="I70" i="2"/>
  <c r="I74" i="2" s="1"/>
  <c r="I76" i="2" s="1"/>
  <c r="O333" i="2"/>
  <c r="O337" i="2" s="1"/>
  <c r="O339" i="2" s="1"/>
  <c r="F70" i="2"/>
  <c r="F74" i="2" s="1"/>
  <c r="F76" i="2" s="1"/>
  <c r="G52" i="2" s="1"/>
  <c r="G63" i="2" s="1"/>
  <c r="G494" i="2"/>
  <c r="E70" i="2"/>
  <c r="E74" i="2" s="1"/>
  <c r="E76" i="2" s="1"/>
  <c r="P310" i="2"/>
  <c r="J76" i="2"/>
  <c r="P330" i="2"/>
  <c r="P231" i="2"/>
  <c r="P262" i="2"/>
  <c r="P66" i="2"/>
  <c r="M494" i="2"/>
  <c r="L70" i="2"/>
  <c r="L74" i="2" s="1"/>
  <c r="L76" i="2" s="1"/>
  <c r="M52" i="2" s="1"/>
  <c r="M63" i="2" s="1"/>
  <c r="J494" i="2"/>
  <c r="M262" i="2"/>
  <c r="K333" i="2"/>
  <c r="K337" i="2" s="1"/>
  <c r="K339" i="2" s="1"/>
  <c r="P68" i="2"/>
  <c r="P437" i="2"/>
  <c r="M67" i="2"/>
  <c r="P285" i="2"/>
  <c r="G339" i="2" l="1"/>
  <c r="J339" i="2"/>
  <c r="G76" i="2"/>
  <c r="P333" i="2"/>
  <c r="P70" i="2"/>
  <c r="P494" i="2"/>
  <c r="M70" i="2"/>
  <c r="P337" i="2" l="1"/>
  <c r="P74" i="2"/>
  <c r="M74" i="2"/>
  <c r="P339" i="2" l="1"/>
  <c r="P76" i="2"/>
  <c r="M76" i="2"/>
  <c r="Z367" i="2"/>
  <c r="Y382" i="2"/>
  <c r="Y330" i="2" s="1"/>
  <c r="Y333" i="2" s="1"/>
  <c r="Z38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</author>
  </authors>
  <commentList>
    <comment ref="O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From 15-16 audit</t>
        </r>
      </text>
    </comment>
    <comment ref="S52" authorId="0" shapeId="0" xr:uid="{56A05A8C-1463-42FD-AD4B-5A03ED341965}">
      <text>
        <r>
          <rPr>
            <b/>
            <sz val="9"/>
            <color indexed="81"/>
            <rFont val="Tahoma"/>
            <family val="2"/>
          </rPr>
          <t>Alan: from 17/18 audit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2" authorId="0" shapeId="0" xr:uid="{6B5266ED-2E26-4107-AC36-D3C003CED457}">
      <text>
        <r>
          <rPr>
            <b/>
            <sz val="9"/>
            <color indexed="81"/>
            <rFont val="Tahoma"/>
            <family val="2"/>
          </rPr>
          <t>Alan: Based on 3/31/20 Audit</t>
        </r>
      </text>
    </comment>
    <comment ref="U218" authorId="0" shapeId="0" xr:uid="{C349FBEB-57C3-4312-B598-B8ED36053075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From Audit</t>
        </r>
      </text>
    </comment>
    <comment ref="U235" authorId="0" shapeId="0" xr:uid="{80705E3D-BE7B-4E8A-8975-9F84389299C1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Per Audit</t>
        </r>
      </text>
    </comment>
    <comment ref="U269" authorId="0" shapeId="0" xr:uid="{16E36080-3655-4B67-9EAE-879426E0C554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Per Audit</t>
        </r>
      </text>
    </comment>
    <comment ref="U318" authorId="0" shapeId="0" xr:uid="{13AA2A4A-F1EF-4209-8061-A1196E77B9E7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Per Audit</t>
        </r>
      </text>
    </comment>
    <comment ref="U427" authorId="0" shapeId="0" xr:uid="{505229E2-4468-42CB-8A71-EBB4930AD319}">
      <text>
        <r>
          <rPr>
            <b/>
            <sz val="9"/>
            <color indexed="81"/>
            <rFont val="Tahoma"/>
            <family val="2"/>
          </rPr>
          <t>Alan:</t>
        </r>
        <r>
          <rPr>
            <sz val="9"/>
            <color indexed="81"/>
            <rFont val="Tahoma"/>
            <family val="2"/>
          </rPr>
          <t xml:space="preserve">
Per Audit</t>
        </r>
      </text>
    </comment>
  </commentList>
</comments>
</file>

<file path=xl/sharedStrings.xml><?xml version="1.0" encoding="utf-8"?>
<sst xmlns="http://schemas.openxmlformats.org/spreadsheetml/2006/main" count="1467" uniqueCount="710">
  <si>
    <t xml:space="preserve">______________________________ Township, _____________________________ County, Illinois.  </t>
  </si>
  <si>
    <t>This certification must be filed by the last Tuesday in  December.</t>
  </si>
  <si>
    <t>TOWNSHIP BUDGET</t>
  </si>
  <si>
    <t>______________________________________________________ from and after  _____ P.M. on</t>
  </si>
  <si>
    <t>INSTRUCTION SHEET</t>
  </si>
  <si>
    <t xml:space="preserve">TOWNSHIPS </t>
  </si>
  <si>
    <t xml:space="preserve"> 1.</t>
  </si>
  <si>
    <t>STATUTE REFERENCE</t>
  </si>
  <si>
    <t xml:space="preserve">The Municipal Budget Law  (50 ILCS 330/1-330/3) requires every Township to annually adopt a </t>
  </si>
  <si>
    <t xml:space="preserve"> </t>
  </si>
  <si>
    <t>Budget &amp; Appropriation Ordinance for town purposes.  The ordinance must be adopted by the Board</t>
  </si>
  <si>
    <t>of Trustees before the beginning or within the first three months of the fiscal year.  If the fiscal year</t>
  </si>
  <si>
    <t>begins after the levy must be adopted, then the Budget &amp; Appropriation Ordinance must be adopted</t>
  </si>
  <si>
    <t>before the levy.  An ordinance is required even when no levy will be made.  Funds may be expended</t>
  </si>
  <si>
    <t>until the new budget is passed, within the first three months of the fiscal year.</t>
  </si>
  <si>
    <t xml:space="preserve"> 2.</t>
  </si>
  <si>
    <t xml:space="preserve">RECOMMENDED FORMS </t>
  </si>
  <si>
    <t>The suggested forms are:</t>
  </si>
  <si>
    <t xml:space="preserve">                     Certification of Budget &amp; Appropriation Ordinance</t>
  </si>
  <si>
    <t xml:space="preserve">                     Certified Estimate of Revenues by Source </t>
  </si>
  <si>
    <t xml:space="preserve">                     Certification of Tax Levy Ordinance</t>
  </si>
  <si>
    <t>Fund.  This provision will provide additional coverage to meet unexpected expenditures or shortages</t>
  </si>
  <si>
    <t>in specific line items.  The provision for contingencies should be small in comparison to the overall</t>
  </si>
  <si>
    <t>estimated expenditures.  Total for contingencies should not exceed 5% of the total expenditures in</t>
  </si>
  <si>
    <t>programmed to include a 5% contingency.  Always remember that "contingencies" are unplanned</t>
  </si>
  <si>
    <t>occurrences not miscellaneous expenses.  No expenditures should be charged against the line item</t>
  </si>
  <si>
    <t>contingency.  Contingency authorization should be transferred to another line item in the same fund</t>
  </si>
  <si>
    <t>with the Board of Trustees approval.</t>
  </si>
  <si>
    <t xml:space="preserve"> 9.</t>
  </si>
  <si>
    <t>ESTIMATING ENDING BALANCE</t>
  </si>
  <si>
    <t>For each fund, if the Total Funds Available is greater than the Total Expenditures/Appropriations,</t>
  </si>
  <si>
    <t>the difference is reflected as Ending Balance.  However, if the Total Funds Available is less than</t>
  </si>
  <si>
    <t>the Total Expenditures/Appropriations, it will be necessary to show additional tax revenue or</t>
  </si>
  <si>
    <t>borrowing.  A fund should not show a deficit Ending Balance.</t>
  </si>
  <si>
    <t>10.</t>
  </si>
  <si>
    <t>PUBLIC HEARING</t>
  </si>
  <si>
    <t>The Municipal Budget Law (50 ILCS 330/3) requires that at least one public hearing be held on the</t>
  </si>
  <si>
    <t>Budget &amp; Appropriation Ordinance.  A public notice is required at least 30 days prior to the public</t>
  </si>
  <si>
    <t>hearing by publication in a newspaper, published in the Township.</t>
  </si>
  <si>
    <t>If no such newspaper exists, a public notice shall be published in a newspaper, published in the</t>
  </si>
  <si>
    <t>county, having general circulation in the Township.  If no newspaper is published in the county,</t>
  </si>
  <si>
    <t>then a public notice must be posted in five of the most public places in the Township.</t>
  </si>
  <si>
    <t>The Property Tax Code  (35 ILCS 200/23-35) provides that: (a) The budget was made available for</t>
  </si>
  <si>
    <t>public inspection at least 30 days prior to the hearing and final action; (b) A notice was published at</t>
  </si>
  <si>
    <t>least 30 days prior to the hearing in a newspaper, published in the Township or if none exists, in a</t>
  </si>
  <si>
    <t>newspaper of general circulation in the Township or if none exists, posted in five public places; (c)</t>
  </si>
  <si>
    <t>If the final ordinance as adopted is substantially identical with that submitted at the hearing with no</t>
  </si>
  <si>
    <t>objections as to form, itemization, classification or reasonableness of amount; then the Budget &amp;</t>
  </si>
  <si>
    <t>Appropriation Ordinance shall be sustained against any tax levied, unless the taxpayer had made</t>
  </si>
  <si>
    <t>All differences between the levy and the budget of the same fund should be explained by one of the</t>
  </si>
  <si>
    <t>circumstances mentioned above or any other reasonable occurrence.  One example might be if the</t>
  </si>
  <si>
    <t>It is necessary to budget and appropriate even when no tax levy is made, if revenues are expected</t>
  </si>
  <si>
    <t>ordinance be adopted does not presuppose a tax levy.   (50 ILCS 330/2)</t>
  </si>
  <si>
    <t>17.</t>
  </si>
  <si>
    <t>TRANSFER OF APPROPRIATION</t>
  </si>
  <si>
    <t>The Board of Trustees can make transfers between line items within any fund in the Budget &amp;</t>
  </si>
  <si>
    <t>Appropriation Ordinance not exceeding in the aggregate 10 percent of the total amount appropriated</t>
  </si>
  <si>
    <t>in each fund.  The transfer can be made from any unexpended balance of an appropriated line item</t>
  </si>
  <si>
    <t xml:space="preserve">to any other appropriated line item in the same fund.  Do not make transfers between appropriated </t>
  </si>
  <si>
    <t>line items in different funds.</t>
  </si>
  <si>
    <t>18.</t>
  </si>
  <si>
    <t>AMENDMENTS TO BUDGET &amp; APPROPRIATION ORDINANCE</t>
  </si>
  <si>
    <t>The Board of Trustees may amend the Budget &amp; Appropriation Ordinance during the year by the</t>
  </si>
  <si>
    <t>same procedure as is provided for its original adoption.</t>
  </si>
  <si>
    <t>19.</t>
  </si>
  <si>
    <t>NON-COMPLIANCE WITH MUNICIPAL BUDGET ACT</t>
  </si>
  <si>
    <t>Failure to adopt or pass an annual Budget &amp; Appropriation  Ordinance or to comply with any</t>
  </si>
  <si>
    <t xml:space="preserve">provision of the Act, shall not affect the validity of any Tax Levy Ordinance adopted by the </t>
  </si>
  <si>
    <t>Township, if it was in conformity with the law.  No legal expenditures may be made unless a Budget</t>
  </si>
  <si>
    <t>&amp; Appropriation Ordinance has been adopted.  The levy is merely the means to obtain by taxation</t>
  </si>
  <si>
    <t>the money to be spent as authorized by the Budget &amp; Appropriation Ordinance.  A taxpayer could</t>
  </si>
  <si>
    <t>not object to a tax levy based upon non-compliance with the Municipal Budget Act, but could seek</t>
  </si>
  <si>
    <t>relief from allowing expenditures of such funds without a properly adopted Budget &amp; Appropriation</t>
  </si>
  <si>
    <t>Ordinance.</t>
  </si>
  <si>
    <t>20.</t>
  </si>
  <si>
    <t>TRANSFER OF SURPLUS FUNDS</t>
  </si>
  <si>
    <t>If the Township plans to transfer surplus funds to the Road District or any other township fund from</t>
  </si>
  <si>
    <t>the General Town Fund, be sure to record the expenditure being transferred on the respective fund in</t>
  </si>
  <si>
    <t xml:space="preserve">the township budget.  The amount transferred should also be recorded as a revenue in the </t>
  </si>
  <si>
    <t xml:space="preserve">     SECTION 2: That the following budget containing an estimate of  revenues and expenditures</t>
  </si>
  <si>
    <t>is hereby adopted for the following funds,</t>
  </si>
  <si>
    <t>1</t>
  </si>
  <si>
    <t>GENERAL TOWN FUND</t>
  </si>
  <si>
    <t xml:space="preserve">BEGINNING BALANCE </t>
  </si>
  <si>
    <t>REVENUES</t>
  </si>
  <si>
    <t>311</t>
  </si>
  <si>
    <t>Property Tax</t>
  </si>
  <si>
    <t>342</t>
  </si>
  <si>
    <t>Replacement Tax</t>
  </si>
  <si>
    <t>381</t>
  </si>
  <si>
    <t>Interest Income</t>
  </si>
  <si>
    <t>382</t>
  </si>
  <si>
    <t>Rental Income</t>
  </si>
  <si>
    <t>389</t>
  </si>
  <si>
    <t>COMMENTS</t>
  </si>
  <si>
    <t>Projected carryover</t>
  </si>
  <si>
    <t>Miscellaneous Income</t>
  </si>
  <si>
    <t xml:space="preserve">     TOTAL REVENUES:</t>
  </si>
  <si>
    <t xml:space="preserve">     TOTAL FUNDS AVAILABLE:</t>
  </si>
  <si>
    <t>EXPENDITURES</t>
  </si>
  <si>
    <t>1-11</t>
  </si>
  <si>
    <t>Administration</t>
  </si>
  <si>
    <t>1-12</t>
  </si>
  <si>
    <t>Assessor</t>
  </si>
  <si>
    <t>1-13</t>
  </si>
  <si>
    <t xml:space="preserve">     TOTAL EXPENDITURES:</t>
  </si>
  <si>
    <t>Contingencies</t>
  </si>
  <si>
    <t xml:space="preserve">     TOTAL APPROPRIATIONS:</t>
  </si>
  <si>
    <t xml:space="preserve">ENDING BALANCE </t>
  </si>
  <si>
    <t>ADMINISTRATION</t>
  </si>
  <si>
    <t>PERSONNEL</t>
  </si>
  <si>
    <t>410</t>
  </si>
  <si>
    <t>Salaries</t>
  </si>
  <si>
    <t>451</t>
  </si>
  <si>
    <t>Health Insurance</t>
  </si>
  <si>
    <t>453</t>
  </si>
  <si>
    <t>Unemployment Insurance</t>
  </si>
  <si>
    <t>454</t>
  </si>
  <si>
    <t>Worker's Compensation</t>
  </si>
  <si>
    <t>461</t>
  </si>
  <si>
    <t>Social Security Contribution</t>
  </si>
  <si>
    <t>462</t>
  </si>
  <si>
    <t>Medicare Contribution</t>
  </si>
  <si>
    <t>463</t>
  </si>
  <si>
    <t>Retirement Contribution</t>
  </si>
  <si>
    <t>CONTRACTUAL SERVICES</t>
  </si>
  <si>
    <t>511</t>
  </si>
  <si>
    <t>Maintenance Service-Building</t>
  </si>
  <si>
    <t>512</t>
  </si>
  <si>
    <t>Maintenance Service-Equipment</t>
  </si>
  <si>
    <t>533</t>
  </si>
  <si>
    <t>Legal Service</t>
  </si>
  <si>
    <t>551</t>
  </si>
  <si>
    <t>Postage</t>
  </si>
  <si>
    <t>552</t>
  </si>
  <si>
    <t>Telephone</t>
  </si>
  <si>
    <t>553</t>
  </si>
  <si>
    <t>Publishing</t>
  </si>
  <si>
    <t>554</t>
  </si>
  <si>
    <t>Printing</t>
  </si>
  <si>
    <t>561</t>
  </si>
  <si>
    <t>Dues</t>
  </si>
  <si>
    <t>562</t>
  </si>
  <si>
    <t>Travel Expenses</t>
  </si>
  <si>
    <t>563</t>
  </si>
  <si>
    <t>Training</t>
  </si>
  <si>
    <t>571</t>
  </si>
  <si>
    <t>Utilities</t>
  </si>
  <si>
    <t>591</t>
  </si>
  <si>
    <t>Liability Insurance</t>
  </si>
  <si>
    <t>592</t>
  </si>
  <si>
    <t>General Insurance</t>
  </si>
  <si>
    <t>593</t>
  </si>
  <si>
    <t>Risk Management Contribution</t>
  </si>
  <si>
    <t>599</t>
  </si>
  <si>
    <t>Contract Payment</t>
  </si>
  <si>
    <t>COMMODITIES</t>
  </si>
  <si>
    <t>651</t>
  </si>
  <si>
    <t>Office Supplies</t>
  </si>
  <si>
    <t>652</t>
  </si>
  <si>
    <t>Operating Supplies</t>
  </si>
  <si>
    <t>CAPITAL OUTLAY</t>
  </si>
  <si>
    <t>830</t>
  </si>
  <si>
    <t>Equipment</t>
  </si>
  <si>
    <t>OTHER EXPENDITURES</t>
  </si>
  <si>
    <t>912</t>
  </si>
  <si>
    <t>Cemetery Replacement Tax</t>
  </si>
  <si>
    <t>913</t>
  </si>
  <si>
    <t>Library Replacement Tax</t>
  </si>
  <si>
    <t>929</t>
  </si>
  <si>
    <t>Miscellaneous Expense</t>
  </si>
  <si>
    <t xml:space="preserve">     TOTAL ADMINISTRATION:</t>
  </si>
  <si>
    <t>ASSESSOR</t>
  </si>
  <si>
    <t>513</t>
  </si>
  <si>
    <t>565</t>
  </si>
  <si>
    <t>Publications</t>
  </si>
  <si>
    <t>840</t>
  </si>
  <si>
    <t>Vehicle</t>
  </si>
  <si>
    <t xml:space="preserve">     TOTAL ASSESSOR:</t>
  </si>
  <si>
    <t>514</t>
  </si>
  <si>
    <t>517</t>
  </si>
  <si>
    <t>549</t>
  </si>
  <si>
    <t>Other Professional Services</t>
  </si>
  <si>
    <t>594</t>
  </si>
  <si>
    <t>Rentals</t>
  </si>
  <si>
    <t>612</t>
  </si>
  <si>
    <t>Maintenance Supplies-Equipment</t>
  </si>
  <si>
    <t>613</t>
  </si>
  <si>
    <t>614</t>
  </si>
  <si>
    <t>Maintenance Supplies-Road</t>
  </si>
  <si>
    <t>617</t>
  </si>
  <si>
    <t>Maintenance Supplies-Grounds</t>
  </si>
  <si>
    <t>655</t>
  </si>
  <si>
    <t>Gasoline</t>
  </si>
  <si>
    <t>656</t>
  </si>
  <si>
    <t>Diesel Fuel</t>
  </si>
  <si>
    <t>657</t>
  </si>
  <si>
    <t>Lubricants</t>
  </si>
  <si>
    <t>810</t>
  </si>
  <si>
    <t>11</t>
  </si>
  <si>
    <t>AUDIT FUND</t>
  </si>
  <si>
    <t>531</t>
  </si>
  <si>
    <t>Accounting Service</t>
  </si>
  <si>
    <t>12</t>
  </si>
  <si>
    <t>INSURANCE FUND</t>
  </si>
  <si>
    <t>387</t>
  </si>
  <si>
    <t>Dividend Income</t>
  </si>
  <si>
    <t>ENDING BALANCE</t>
  </si>
  <si>
    <t>ILLINOIS MUNICIPAL RETIREMENT FUND</t>
  </si>
  <si>
    <t>14</t>
  </si>
  <si>
    <t>SOCIAL SECURITY FUND</t>
  </si>
  <si>
    <t>BEGINNING BALANCE</t>
  </si>
  <si>
    <t>15</t>
  </si>
  <si>
    <t>GENERAL ASSISTANCE FUND</t>
  </si>
  <si>
    <t>15-11</t>
  </si>
  <si>
    <t>15-31</t>
  </si>
  <si>
    <t>Home Relief</t>
  </si>
  <si>
    <t xml:space="preserve">ADMINISTRATION </t>
  </si>
  <si>
    <t>HOME RELIEF</t>
  </si>
  <si>
    <t>581</t>
  </si>
  <si>
    <t>Physician Service</t>
  </si>
  <si>
    <t>582</t>
  </si>
  <si>
    <t>Hospital Service-In Patient</t>
  </si>
  <si>
    <t>583</t>
  </si>
  <si>
    <t>Hospital Service-Out Patient</t>
  </si>
  <si>
    <t>584</t>
  </si>
  <si>
    <t xml:space="preserve">hereto is a true and correct copy of the Budget &amp; Appropriation Ordinance of said Township for </t>
  </si>
  <si>
    <t xml:space="preserve">     This certification is made and filed pursuant to the requirements of (35 ILCS 200/18-50) and on</t>
  </si>
  <si>
    <t xml:space="preserve">Illinois.  This certification must be filed within 30 days after the adoption of the Budget &amp; </t>
  </si>
  <si>
    <t>______________________________</t>
  </si>
  <si>
    <t>Town Clerk</t>
  </si>
  <si>
    <t>County Clerk</t>
  </si>
  <si>
    <t>CERTIFIED ESTIMATE OF REVENUES BY SOURCE</t>
  </si>
  <si>
    <t>Misc. Reimbursements (TOIRMA &amp; MidAm)</t>
  </si>
  <si>
    <t xml:space="preserve">estimate of revenues by source or anticipated to be received by said taxing district, is either set </t>
  </si>
  <si>
    <t xml:space="preserve">forth in said ordinance as "Revenues" or attached hereto by separate document, is a true </t>
  </si>
  <si>
    <t>statement of said estimate.</t>
  </si>
  <si>
    <t xml:space="preserve">     This certification is made and filed pursuant to the requirements of (35 ILCS 200/18050) and  on</t>
  </si>
  <si>
    <t>Illinois.  This certification must be filed within 30 days after the adoption of the Budget &amp;</t>
  </si>
  <si>
    <t>Supervisor - Chief Fiscal Officer</t>
  </si>
  <si>
    <t>ORDINANCE No. ____</t>
  </si>
  <si>
    <t xml:space="preserve">     An ordinance levying taxes for all town purposes for ______________________________ Township,</t>
  </si>
  <si>
    <t xml:space="preserve">     BE IT ORDAINED by the Board of Trustees of ______________________________ Township,</t>
  </si>
  <si>
    <t>______________________________ County, Illinois, as follows:</t>
  </si>
  <si>
    <t xml:space="preserve">     SECTION 1:  That the sum of _________________________________________________________</t>
  </si>
  <si>
    <t>_______________________________ Dollars ($ ____________________) are hereby levied upon all</t>
  </si>
  <si>
    <t>property subject to taxation within the Township as that property is assessed and equalized, in order to</t>
  </si>
  <si>
    <t>meet and defray all the necessary expenses and liabilities of the Township as required by statute or  voted</t>
  </si>
  <si>
    <t>by the people in accordance with the law, for such purposes as:</t>
  </si>
  <si>
    <t>___________________________________, __________________________________,</t>
  </si>
  <si>
    <t xml:space="preserve">     SECTION 2:  That the amount levied for each object and purpose shall be as follows:</t>
  </si>
  <si>
    <t>Amount</t>
  </si>
  <si>
    <t>Levied</t>
  </si>
  <si>
    <t xml:space="preserve">GENERAL TOWN FUND </t>
  </si>
  <si>
    <t>Personnel</t>
  </si>
  <si>
    <t>Supervisor</t>
  </si>
  <si>
    <t xml:space="preserve">NOTICE OF PUBLIC HEARING </t>
  </si>
  <si>
    <t xml:space="preserve">     Notice is hereby given that a Tentative Budget and Appropriation Ordinance for the </t>
  </si>
  <si>
    <t>_____________________________ Township, ____________________________ County, Illinois,</t>
  </si>
  <si>
    <t>will be on file and conveniently available to public inspection at ______________________________</t>
  </si>
  <si>
    <t xml:space="preserve">     Notice is further given that a public hearing on said Budget and Appropriation Ordinance will be</t>
  </si>
  <si>
    <t>______________________________________________ and that final action on this ordinance will</t>
  </si>
  <si>
    <t>be taken at a meeting to be held at _________________________________________________</t>
  </si>
  <si>
    <t>Clerk</t>
  </si>
  <si>
    <t xml:space="preserve">                                                      ______________________________</t>
  </si>
  <si>
    <t xml:space="preserve">                                                                                 Town Clerk </t>
  </si>
  <si>
    <t xml:space="preserve">                                                                           County Clerk </t>
  </si>
  <si>
    <t xml:space="preserve">Trustees of ______________________________ Township, ______________________________ </t>
  </si>
  <si>
    <t>County, Illinois, a Budget &amp; Appropriation Ordinance for the fiscal year beginning ________________,</t>
  </si>
  <si>
    <t xml:space="preserve">     WHEREAS it now appears that certain adjustments between appropriated line items in the</t>
  </si>
  <si>
    <t>_________________________ Fund in said ordinance are desirable and necessary, and</t>
  </si>
  <si>
    <t xml:space="preserve">     WHEREAS Section 3 of the Illinois Municipal Budget Law  (50 ILCS 330/3), as approved July 12, 1937,</t>
  </si>
  <si>
    <t>as amended, authorizes transfers between the various line items within any fund in such Appropriation</t>
  </si>
  <si>
    <t>Ordinance not exceeding 10% of the total amount appropriated in such fund by such ordinance, now</t>
  </si>
  <si>
    <t>therefore</t>
  </si>
  <si>
    <t xml:space="preserve">     BE IT RESOLVED by the Board of Trustees of ______________________________Township,</t>
  </si>
  <si>
    <t xml:space="preserve">     That there is hereby transferred from the unexpended balance of the line item __________________,</t>
  </si>
  <si>
    <t>in the _________________________ Fund the sum of ____________________________________</t>
  </si>
  <si>
    <t>______________ Dollars ($_______________) which transferred sum is hereby added to the line item</t>
  </si>
  <si>
    <t>____________________ in the same fund, making the adjusted appropriation for the first line item</t>
  </si>
  <si>
    <t>aforesaid ________________________________________________________________________</t>
  </si>
  <si>
    <t>Dollars ($_______________), and for the second line item aforesaid ___________________________</t>
  </si>
  <si>
    <t>____________________________________________________ Dollars ($_______________).</t>
  </si>
  <si>
    <t xml:space="preserve">     This transfer shall be in full force and effect from and after  this date.</t>
  </si>
  <si>
    <t xml:space="preserve">______________________________ Township, ______________________________ County, </t>
  </si>
  <si>
    <t>Illinois.</t>
  </si>
  <si>
    <t>______________________________                                ______________________________</t>
  </si>
  <si>
    <t xml:space="preserve">                                  Town Clerk                                                                          Chairman</t>
  </si>
  <si>
    <t>These forms are intended to meet the needs of any Township from the smallest to the largest.  Items</t>
  </si>
  <si>
    <t>not applicable to your Township should be left blank.  Blank spaces are provided for items not shown</t>
  </si>
  <si>
    <t>on the forms.  Large Townships should estimate their expenditures in more detail than smaller</t>
  </si>
  <si>
    <t>Townships.</t>
  </si>
  <si>
    <t xml:space="preserve"> 3.</t>
  </si>
  <si>
    <t>FISCAL YEAR</t>
  </si>
  <si>
    <t>The Board of Trustees have the authority to fix the fiscal year.   The Department of Commerce &amp;</t>
  </si>
  <si>
    <t>2016 - 2017 APPROVED BUDGET</t>
  </si>
  <si>
    <t>4/1/16 - 12/31/16 EXPENDITURES</t>
  </si>
  <si>
    <t>March.</t>
  </si>
  <si>
    <t>4.</t>
  </si>
  <si>
    <t>TENTATIVE BUDGET</t>
  </si>
  <si>
    <t>The Board of Trustees shall prepare a tentative Budget &amp; Appropriation Ordinance.  The Town Clerk</t>
  </si>
  <si>
    <t>shall make such tentative Budget &amp; Appropriation Ordinance conveniently available for public</t>
  </si>
  <si>
    <t>inspection at least 30 days prior to the public hearing and final action.  One public hearing shall be</t>
  </si>
  <si>
    <t>held as specified in Item 10.</t>
  </si>
  <si>
    <t xml:space="preserve"> 5.</t>
  </si>
  <si>
    <t>ESTIMATING REVENUES</t>
  </si>
  <si>
    <t>All receipts should be estimated based upon the detail shown in the forms.  If any line is not</t>
  </si>
  <si>
    <t>applicable to your Township leave it blank.  Blank spaces have been provided for inserting line items</t>
  </si>
  <si>
    <t>that apply to your Township.  Estimated property taxes will be based upon last year's levy.</t>
  </si>
  <si>
    <t xml:space="preserve"> 6.</t>
  </si>
  <si>
    <t>ESTIMATING EXPENDITURES</t>
  </si>
  <si>
    <t>Estimating expenditures requires providing adequate detail to satisfy legal requirements, while</t>
  </si>
  <si>
    <t>providing flexibility for daily administration.  The recommended forms provide adequate itemization</t>
  </si>
  <si>
    <t>while providing enough detail to satisfy the citizens.  The forms favor legal safety, in lieu of flexible</t>
  </si>
  <si>
    <t>administration.  It is better to provide more detail than too little detail and be subject to uncertainty</t>
  </si>
  <si>
    <t>Other Revenues</t>
  </si>
  <si>
    <t>Total New Revenues</t>
  </si>
  <si>
    <t>New + Carryover</t>
  </si>
  <si>
    <t>about the validity of the ordinance.  A separate fund should be established for all special levies</t>
  </si>
  <si>
    <t>(Insurance, Social Security, IMRF, etc.) and general obligation bond issues.</t>
  </si>
  <si>
    <t xml:space="preserve"> 7.</t>
  </si>
  <si>
    <t>ALLOCATING EXPENDITURES</t>
  </si>
  <si>
    <t>Expenditures should be allocated according to the amounts provided  for in the annual Budget &amp;</t>
  </si>
  <si>
    <t>Appropriation Ordinance.  The Municipal Budget Law does not grant any new authority for</t>
  </si>
  <si>
    <t xml:space="preserve">appropriations.  In case of doubt, consult your Township Attorney.  </t>
  </si>
  <si>
    <t>The compensation for the Highway Commissioner and Road District Treasurer must be paid out of</t>
  </si>
  <si>
    <t>the General Town Fund.  However, one half of  the Highway Commissioner salary may  now be paid</t>
  </si>
  <si>
    <t>out of the General Road &amp; Bridge Fund or Permanent Road Fund if approved by the Township Board</t>
  </si>
  <si>
    <t xml:space="preserve">and the Highway Commissioner.  (605 ILCS 5/6-207)  The compensation for the Assessor must be </t>
  </si>
  <si>
    <t>paid out of the General Town Fund, Administration Division, not the Assessor's budget.</t>
  </si>
  <si>
    <t xml:space="preserve"> 8.</t>
  </si>
  <si>
    <t>CONTINGENCIES</t>
  </si>
  <si>
    <t>A provision for contingencies should be included in most funds, but especially the General Town</t>
  </si>
  <si>
    <t>the same objection in writing to the Board of Trustees, as the case may be prior to the adoption of</t>
  </si>
  <si>
    <t>such budget.</t>
  </si>
  <si>
    <t>Miscellaneous</t>
  </si>
  <si>
    <t>The Town Clerk shall arrange to have the public hearing in accordance with the date, hour and place</t>
  </si>
  <si>
    <t>stated in the public notice.</t>
  </si>
  <si>
    <t>11.</t>
  </si>
  <si>
    <t>ADOPTION OF BUDGET &amp; APPROPRIATION ORDINANCE</t>
  </si>
  <si>
    <t>The Board of Trustees should consider the Budget &amp; Appropriation Ordinance at a public hearing.</t>
  </si>
  <si>
    <t>The Ordinance must be adopted at the public hearing.</t>
  </si>
  <si>
    <t>12.</t>
  </si>
  <si>
    <t>Loan from Town Fund</t>
  </si>
  <si>
    <t>Loan to General Assistance Fund</t>
  </si>
  <si>
    <t>RECORDING THE BUDGET &amp; APPROPRIATION ORDINANCE</t>
  </si>
  <si>
    <t>One copy of the Budget &amp; Appropriation Ordinance, as approved by the Board of Trustees, should</t>
  </si>
  <si>
    <t>be signed by the Chairman and Town Clerk and bound into the record book of the Township.  Be</t>
  </si>
  <si>
    <t xml:space="preserve">sure that all dates, names, amounts and other entries are properly completed.  A certified copy is </t>
  </si>
  <si>
    <t>required to be filed with the County Clerk within 30 days after adoption.</t>
  </si>
  <si>
    <t>13.</t>
  </si>
  <si>
    <t>TAX LEVY ORDINANCE</t>
  </si>
  <si>
    <t>The Tax Levy Ordinance is determined and adopted by the Board of Trustees.  The Truth-in-</t>
  </si>
  <si>
    <t>Taxation Act should be followed when adopting the Tax Levy Ordinance.  A signed copy of the</t>
  </si>
  <si>
    <t xml:space="preserve">ordinance should be filed in the official record book.  The amount levied and estimated to be </t>
  </si>
  <si>
    <t>current year, collectable in the following year.</t>
  </si>
  <si>
    <t>14.</t>
  </si>
  <si>
    <t>TAX LEVIES</t>
  </si>
  <si>
    <t>Electors must approve all bond levies, which include a schedule of  repayment.  A copy of the bond</t>
  </si>
  <si>
    <t>resolution is filed with the County Clerk.  No annual Certification of Tax Levy for bonds is required.</t>
  </si>
  <si>
    <t>The County Clerk will extend annually taxes for the bond issue unless an abatement certificate has</t>
  </si>
  <si>
    <t>been filed.  The Board of Trustees levy for all taxes.</t>
  </si>
  <si>
    <t>Do not levy for the payment of either the principal or interest on Tax Anticipation Warrants. The</t>
  </si>
  <si>
    <t>retirement of Tax Anticipation Warrants are to be treated as a reduction of receipts in the Budget  &amp;</t>
  </si>
  <si>
    <t>Appropriation Ordinance.</t>
  </si>
  <si>
    <t>15.</t>
  </si>
  <si>
    <t>CERTIFICATION OF TAX LEVY ORDINANCE</t>
  </si>
  <si>
    <t>The Certification of Tax Levy Ordinance, with attached Tax Levy Ordinance, must be filed by the</t>
  </si>
  <si>
    <t>Town Clerk with the County Clerk on or before the last Tuesday in December.  A Certificate of</t>
  </si>
  <si>
    <t>Compliance with the Truth-in-Taxation Act should also be filed.  A copy should be retained in the</t>
  </si>
  <si>
    <t>Township records for inspection by the citizens.</t>
  </si>
  <si>
    <t>16.</t>
  </si>
  <si>
    <t>RELATIONSHIP BETWEEN LEVY &amp; BUDGET</t>
  </si>
  <si>
    <t xml:space="preserve">appropriate fund.  Electors approval is required for the transfer of funds to the Road District.  </t>
  </si>
  <si>
    <t>(60 ILCS 1/245-5)</t>
  </si>
  <si>
    <t>21.</t>
  </si>
  <si>
    <t>BEGINNING/ENDING BALANCE</t>
  </si>
  <si>
    <t>all other related investments.  Beginning balance may also include an amount received from the</t>
  </si>
  <si>
    <t>supervisor's predecessor.</t>
  </si>
  <si>
    <t>22.</t>
  </si>
  <si>
    <t>BUDGET &amp; APPROPRIATION ORDINANCE</t>
  </si>
  <si>
    <t>A Budget shows:</t>
  </si>
  <si>
    <t xml:space="preserve">     a. Functions performed by your government.</t>
  </si>
  <si>
    <t xml:space="preserve">     b. How tax dollars are spent.</t>
  </si>
  <si>
    <t xml:space="preserve">     c. Services being increased or decreased. </t>
  </si>
  <si>
    <t xml:space="preserve">A Budget is: </t>
  </si>
  <si>
    <t xml:space="preserve">     a. A legal document which estimates revenues and expenditures for a given period.</t>
  </si>
  <si>
    <t xml:space="preserve">     b. Forecasting tool used to predict future trends.</t>
  </si>
  <si>
    <t xml:space="preserve">     c. Decision making device.</t>
  </si>
  <si>
    <t xml:space="preserve">     d. Device for planning and controlling activities of governments.</t>
  </si>
  <si>
    <t xml:space="preserve">     e. Document which translates money, materials and labor into public goals and needs.</t>
  </si>
  <si>
    <t>Budgeting standards are:</t>
  </si>
  <si>
    <t xml:space="preserve">     a. Document should be balanced.</t>
  </si>
  <si>
    <t xml:space="preserve">     b. Revenues should not be over-estimated.</t>
  </si>
  <si>
    <t xml:space="preserve">     c. Expenditures should not be under-estimated.</t>
  </si>
  <si>
    <t xml:space="preserve">     d. Adopted budget should be followed.</t>
  </si>
  <si>
    <t xml:space="preserve">     e. Document should be adopted before or within the 1st quarter of the fiscal year.</t>
  </si>
  <si>
    <t>Budgeting procedures are:</t>
  </si>
  <si>
    <t xml:space="preserve">     a. Adopt a budget calendar.</t>
  </si>
  <si>
    <t xml:space="preserve">     b. Prepare revenue estimates.</t>
  </si>
  <si>
    <t xml:space="preserve">     c. Prepare expenditure estimates.</t>
  </si>
  <si>
    <t xml:space="preserve">     d. Establish budget format.</t>
  </si>
  <si>
    <t xml:space="preserve">     e. Prepare budget document.</t>
  </si>
  <si>
    <t xml:space="preserve">     f. Present budget for public inspection.</t>
  </si>
  <si>
    <t xml:space="preserve">     g. Hold budget hearing.</t>
  </si>
  <si>
    <t xml:space="preserve">     h. Adopt budget.</t>
  </si>
  <si>
    <t>23.</t>
  </si>
  <si>
    <t>A Tax Levy is:</t>
  </si>
  <si>
    <t xml:space="preserve">     a. Legal document required to obtain funds by taxation.</t>
  </si>
  <si>
    <t>Taxes are controlled by:</t>
  </si>
  <si>
    <t xml:space="preserve">     a. Rates authorized in Illinois Compiled Statutes.</t>
  </si>
  <si>
    <t>2015 - 2016 ACTUAL</t>
  </si>
  <si>
    <t xml:space="preserve">     b. Rates authorized by electors.</t>
  </si>
  <si>
    <t xml:space="preserve">     c. Truth-In-Taxation Law.</t>
  </si>
  <si>
    <t xml:space="preserve">     d. Property Tax Extension Limitation Law - PTELL (Tax Caps).</t>
  </si>
  <si>
    <t>Filing Date of Levy:</t>
  </si>
  <si>
    <t xml:space="preserve">     a. Last Tuesday in December</t>
  </si>
  <si>
    <t>______________________________ County, Illinois.</t>
  </si>
  <si>
    <t xml:space="preserve">     SECTION 1: That the amounts hereinafter set forth, or so much thereof as may be authorized</t>
  </si>
  <si>
    <t>by law, and as may be needed or deemed necessary to defray all expenses and liabilities of</t>
  </si>
  <si>
    <t>Dental Service</t>
  </si>
  <si>
    <t>585</t>
  </si>
  <si>
    <t>Other Medical Services</t>
  </si>
  <si>
    <t>586</t>
  </si>
  <si>
    <t>Funeral &amp; Burial Service</t>
  </si>
  <si>
    <t>587</t>
  </si>
  <si>
    <t>Shelter</t>
  </si>
  <si>
    <t>588</t>
  </si>
  <si>
    <t>Utility Payment</t>
  </si>
  <si>
    <t>691</t>
  </si>
  <si>
    <t>Food</t>
  </si>
  <si>
    <t>692</t>
  </si>
  <si>
    <t>Personal Incidentals</t>
  </si>
  <si>
    <t>693</t>
  </si>
  <si>
    <t>Household Incidentals</t>
  </si>
  <si>
    <t>694</t>
  </si>
  <si>
    <t>Flat Grant</t>
  </si>
  <si>
    <t>695</t>
  </si>
  <si>
    <t>Drugs</t>
  </si>
  <si>
    <t>696</t>
  </si>
  <si>
    <t xml:space="preserve">Fuel </t>
  </si>
  <si>
    <t xml:space="preserve">     TOTAL HOME RELIEF:</t>
  </si>
  <si>
    <t>CEMETERY FUND</t>
  </si>
  <si>
    <t>_________________________</t>
  </si>
  <si>
    <t xml:space="preserve">     SECTION 3: That the amount appropriated for town purposes for  the fiscal year beginning</t>
  </si>
  <si>
    <t>Insurance Fund</t>
  </si>
  <si>
    <t xml:space="preserve">     SECTION 4: That if any section, subdivision, or sentence of this ordinance shall for any reason</t>
  </si>
  <si>
    <t>be held invalid or to be unconstitutional, such decision shall not affect the validity of the remaining</t>
  </si>
  <si>
    <t>portion of this ordinance.</t>
  </si>
  <si>
    <t xml:space="preserve">     SECTION 5: That each appropriated fund total shall be divided among the several objects and</t>
  </si>
  <si>
    <t>purposes specified, and in the particular amounts stated for each fund respectively in Section 2,</t>
  </si>
  <si>
    <t xml:space="preserve">     SECTION 6:  That Section 3 shall be and is a summary of the annual Appropriation Ordinance</t>
  </si>
  <si>
    <t>of this Township, passed by the Board of Trustees as required by law and shall be in full force</t>
  </si>
  <si>
    <t>and effect from and after this date.</t>
  </si>
  <si>
    <t xml:space="preserve">     SECTION 7: That a certified copy of the Budget &amp; Appropriation Ordinance shall be filed with</t>
  </si>
  <si>
    <t>the County Clerk within 30 days after adoption.</t>
  </si>
  <si>
    <t>County, Illinois.</t>
  </si>
  <si>
    <t>BOARD OF TRUSTEES</t>
  </si>
  <si>
    <t>AYE</t>
  </si>
  <si>
    <t>NAY</t>
  </si>
  <si>
    <t>ABSENT</t>
  </si>
  <si>
    <t xml:space="preserve">             _____</t>
  </si>
  <si>
    <t xml:space="preserve">          ______________________________</t>
  </si>
  <si>
    <t xml:space="preserve"> ______________________________</t>
  </si>
  <si>
    <t xml:space="preserve">                               Town Clerk</t>
  </si>
  <si>
    <t xml:space="preserve">                         Chairman</t>
  </si>
  <si>
    <t>TOWNSHIP</t>
  </si>
  <si>
    <t>Contractual Services</t>
  </si>
  <si>
    <t>Commodities</t>
  </si>
  <si>
    <t>Capital Outlay</t>
  </si>
  <si>
    <t>Other Expenditures</t>
  </si>
  <si>
    <t xml:space="preserve">ASSESSOR </t>
  </si>
  <si>
    <t xml:space="preserve">CEMETERY </t>
  </si>
  <si>
    <t xml:space="preserve">     TOTAL CEMETERY:</t>
  </si>
  <si>
    <t xml:space="preserve">     TOTAL ______________________:</t>
  </si>
  <si>
    <t xml:space="preserve">     TOTAL GENERAL TOWN FUND:</t>
  </si>
  <si>
    <t>REF:  General Corporate Tax  60 ILCS 1/235-10</t>
  </si>
  <si>
    <t xml:space="preserve">     TOTAL AUDIT FUND:</t>
  </si>
  <si>
    <t>REF:  Audit Tax 50 ILCS 310/9</t>
  </si>
  <si>
    <t xml:space="preserve">     TOTAL INSURANCE FUND:</t>
  </si>
  <si>
    <t>REF:  Insurance Tax 745 ILCS 10/9-107</t>
  </si>
  <si>
    <t>ILLINOIS MUNICIPAL RETIREMENT FUND (IMRF)</t>
  </si>
  <si>
    <t xml:space="preserve">     TOTAL IMRF FUND:</t>
  </si>
  <si>
    <t>REF:  IMRF Tax 40 ILCS 5/7-171</t>
  </si>
  <si>
    <t xml:space="preserve">     TOTAL SOCIAL SECURITY FUND:</t>
  </si>
  <si>
    <t>REF: Social Security Tax 40 ILCS 5/21-110 &amp; 110.1</t>
  </si>
  <si>
    <t xml:space="preserve">     TOTAL CEMETERY FUND</t>
  </si>
  <si>
    <t>REF: Cemetery Tax 50 ILCS 610c &amp; 60 ILCS 1/135-50</t>
  </si>
  <si>
    <t xml:space="preserve">GENERAL ASSISTANCE FUND </t>
  </si>
  <si>
    <t xml:space="preserve">HOME RELIEF </t>
  </si>
  <si>
    <t xml:space="preserve">     TOTAL GENERAL ASSISTANCE FUND:</t>
  </si>
  <si>
    <t>REF:  Public Assistance Tax  60 ILCS 1/235-20</t>
  </si>
  <si>
    <t>_________________________ FUND</t>
  </si>
  <si>
    <t xml:space="preserve">     TOTAL ___________________ FUND:</t>
  </si>
  <si>
    <t>REF:  ____________________ Tax   __________ ILCS  _____________</t>
  </si>
  <si>
    <t>TAX LEVY SUMMARY</t>
  </si>
  <si>
    <t>General Corporate Tax</t>
  </si>
  <si>
    <t>Audit Tax</t>
  </si>
  <si>
    <t>Insurance Tax</t>
  </si>
  <si>
    <t>Illinois Municipal Retirement Tax</t>
  </si>
  <si>
    <t>Social Security Tax</t>
  </si>
  <si>
    <t xml:space="preserve">     TOTAL TAXES LEVIED:</t>
  </si>
  <si>
    <t>Public Assistance Tax</t>
  </si>
  <si>
    <t>Cemetery Tax</t>
  </si>
  <si>
    <t>RIMEF Scholarship</t>
  </si>
  <si>
    <t>_____________________________ Tax</t>
  </si>
  <si>
    <t xml:space="preserve">     SECTION 3:  That the Town Clerk shall make and file with the County Clerk of said County of</t>
  </si>
  <si>
    <t xml:space="preserve">______________________________, on or before the last Tuesday of December, a duly certified copy </t>
  </si>
  <si>
    <t>of this ordinance.</t>
  </si>
  <si>
    <t xml:space="preserve">     SECTION 4:  That if any section, subdivision, or sentence of this ordinance shall for any reason be held</t>
  </si>
  <si>
    <t>invalid or to be unconstitutional, such finding shall not effect the validity of the remaining portion of this</t>
  </si>
  <si>
    <t>ordinance.</t>
  </si>
  <si>
    <t>2015 - 2016 (4/1 - 12/31 ACTUAL)</t>
  </si>
  <si>
    <t>IT Maintenance</t>
  </si>
  <si>
    <t>Miscellaneous Expense (Bank Fees)</t>
  </si>
  <si>
    <t xml:space="preserve">     SECTION 5:  That this ordinance shall be in full force and effect after its adoption, as provided by law.</t>
  </si>
  <si>
    <t xml:space="preserve">of Trustees of ______________________________ Township, ______________________________ </t>
  </si>
  <si>
    <t>____</t>
  </si>
  <si>
    <t xml:space="preserve">             ______________________________</t>
  </si>
  <si>
    <t xml:space="preserve">             Town Clerk</t>
  </si>
  <si>
    <t xml:space="preserve">                     Chairman - Board of Trustees</t>
  </si>
  <si>
    <t xml:space="preserve"> TOWNSHIP</t>
  </si>
  <si>
    <t xml:space="preserve">     The undersigned, duly elected, qualified and acting Clerk of ______________________________</t>
  </si>
  <si>
    <t>Computer Maintenance</t>
  </si>
  <si>
    <t>2014-2015 ACTUAL</t>
  </si>
  <si>
    <t xml:space="preserve">Township, ______________________________ County, Illinois, does hereby certify that the attached </t>
  </si>
  <si>
    <t>Maintenance Supplies-Building</t>
  </si>
  <si>
    <t>DCEO #1 - Instruction Sheet</t>
  </si>
  <si>
    <t>DCEO #2 - Budget &amp; Appropriation Ordinance</t>
  </si>
  <si>
    <t>DCEO #3 - Tax Levy Ordinance</t>
  </si>
  <si>
    <t>DCEO #4 - Transfer of Appropriation</t>
  </si>
  <si>
    <t>DCEO #5 - Assessor's Budget Request</t>
  </si>
  <si>
    <t>DCEO #6 - Supervisor's Statement of Financial Affairs</t>
  </si>
  <si>
    <t>2014 - 2015 ACTUAL</t>
  </si>
  <si>
    <t>from other sources or expenditures are to be made from money on hand. The requirement that an</t>
  </si>
  <si>
    <t>Board of Trustees included in the 2003 tax levy money for a new town hall. The taxes would be</t>
  </si>
  <si>
    <t xml:space="preserve">     _________</t>
  </si>
  <si>
    <t>______________________________ County,  Illinois, for the tax year 201__ , collectable in 201__.</t>
  </si>
  <si>
    <t>for the year 201__.</t>
  </si>
  <si>
    <t xml:space="preserve">     ADOPTED this _____ day of ____________________, 201__, pursuant to a roll call vote by the Board</t>
  </si>
  <si>
    <t>Emergency Assistance</t>
  </si>
  <si>
    <t xml:space="preserve">hereto is a true and correct copy of the Tax Levy Ordinance, of said Township for the year 201__, as </t>
  </si>
  <si>
    <t>adopted this _____ day of ____________________, 201__.</t>
  </si>
  <si>
    <t xml:space="preserve">                                              Date this _____ day of _______________, 201__</t>
  </si>
  <si>
    <t xml:space="preserve">                                             Filed this _____ day of _______________, 201__</t>
  </si>
  <si>
    <t xml:space="preserve">     WHEREAS there was adopted on the _____ day of ____________________, 201__ by the Board of</t>
  </si>
  <si>
    <t>201__and ending ____________________, 201__, and</t>
  </si>
  <si>
    <t xml:space="preserve">     ADOPTED this _____ day of ____________________, 201__ by the Board of Trustees</t>
  </si>
  <si>
    <t>ADMINISTRATION - GENERAL ASSISTANCE</t>
  </si>
  <si>
    <t>2014 - 2015 ESTIMATED</t>
  </si>
  <si>
    <t>Capital Outlay - Other</t>
  </si>
  <si>
    <t>2014 - 2015 EXPENDITURES (4/1/14 - 12/31/14)</t>
  </si>
  <si>
    <t>2015 - 2016 BUDGET</t>
  </si>
  <si>
    <t>2013 - 2014 BUDGET</t>
  </si>
  <si>
    <t>2013 - 2014 ESTIMATED</t>
  </si>
  <si>
    <t>for the fiscal year beginning __________________, 201__ and ending _________________, 201__,</t>
  </si>
  <si>
    <t>____________________, 201__.</t>
  </si>
  <si>
    <t>at __________ P.M. on ____________________, 201__, at _________________________________</t>
  </si>
  <si>
    <t>____________________________________ at __________ P.M., ____________________, 201__.</t>
  </si>
  <si>
    <t>DCEO (Revised 11/12)</t>
  </si>
  <si>
    <t>DCEO #1  (Revised 11/12)</t>
  </si>
  <si>
    <t>2013-2014</t>
  </si>
  <si>
    <t>DCEO #3  (Revised 11/12)</t>
  </si>
  <si>
    <t xml:space="preserve">DCEO #4  (Revised 11/12)                                                 </t>
  </si>
  <si>
    <t xml:space="preserve">Dollars </t>
  </si>
  <si>
    <t>Board of Trustees of Rock Island Township, Rock Island</t>
  </si>
  <si>
    <t xml:space="preserve">     The undersigned, duly elected, qualified and acting Clerk of Rock Island</t>
  </si>
  <si>
    <t xml:space="preserve">Township, Rock Island County, Illinois, does hereby certify that attached </t>
  </si>
  <si>
    <t>behalf of Rock Island Township, Rock Island County,</t>
  </si>
  <si>
    <t xml:space="preserve">     The undersigned, Supervisor, Chief Fiscal Officer, of Rock Island</t>
  </si>
  <si>
    <t xml:space="preserve">Township, Rock Island County, Illinois, does hereby certify that the </t>
  </si>
  <si>
    <t>General Assistance Fund,                              IMRF Fund</t>
  </si>
  <si>
    <t xml:space="preserve">    TOTAL EXPENDITURE / APPROPRIATION:</t>
  </si>
  <si>
    <t>Salaries - Building Manager</t>
  </si>
  <si>
    <t>Part-time Employee</t>
  </si>
  <si>
    <t>Transfer to Building Fund</t>
  </si>
  <si>
    <t xml:space="preserve">     An ordinance appropriating for all town purposes for Rock Island</t>
  </si>
  <si>
    <t xml:space="preserve">Township, Rock Island County, Illinois, for the fiscal year beginning </t>
  </si>
  <si>
    <t xml:space="preserve">     BE IT ORDAINED by the Board of Trustees of Rock Island Township, </t>
  </si>
  <si>
    <t>Rock Island County, Illinois.</t>
  </si>
  <si>
    <t>Rock Island Township, be and the same are hereby appropriated for the</t>
  </si>
  <si>
    <t>town purposes of Rock Island Township, Rock Island</t>
  </si>
  <si>
    <t>Town Fund,                                                     Social Security Fund,</t>
  </si>
  <si>
    <t>Building Fund,                                                 Audit Fund</t>
  </si>
  <si>
    <t>BUDGET</t>
  </si>
  <si>
    <t>Employee Computer Purchase Repayments</t>
  </si>
  <si>
    <t>Programs</t>
  </si>
  <si>
    <t>ESTIMATE</t>
  </si>
  <si>
    <t>Bus Tickets</t>
  </si>
  <si>
    <t>Equipment / Computers / IT</t>
  </si>
  <si>
    <t>SUBTOTAL</t>
  </si>
  <si>
    <t>Legal</t>
  </si>
  <si>
    <t>PROGRAMS</t>
  </si>
  <si>
    <t>Holiday Luncheon</t>
  </si>
  <si>
    <t>Senior Cares</t>
  </si>
  <si>
    <t>Food Pantries</t>
  </si>
  <si>
    <t>Dentures</t>
  </si>
  <si>
    <t>Seniors</t>
  </si>
  <si>
    <t>Youth</t>
  </si>
  <si>
    <t>Veterans</t>
  </si>
  <si>
    <t>Neighborhood Improvements</t>
  </si>
  <si>
    <t>Work Readiness</t>
  </si>
  <si>
    <t>Computer Purchase Opportunity</t>
  </si>
  <si>
    <t xml:space="preserve">     TOTAL PROGRAM</t>
  </si>
  <si>
    <t>SSI / DHS Repayments</t>
  </si>
  <si>
    <t>Transfer from Town Fund</t>
  </si>
  <si>
    <t>Travel Expenses / Training</t>
  </si>
  <si>
    <t>Home Visits</t>
  </si>
  <si>
    <t>BUILDING FUND</t>
  </si>
  <si>
    <t>Building Rental (Tenants)</t>
  </si>
  <si>
    <t>Roof / Air / Furnace</t>
  </si>
  <si>
    <t>Snow / Landscaping / Lawn</t>
  </si>
  <si>
    <t>Parking / Paint / Plumbing</t>
  </si>
  <si>
    <t>Telephone / Security</t>
  </si>
  <si>
    <t>Architectural Services</t>
  </si>
  <si>
    <t>Maintenance Supplies - Janitor</t>
  </si>
  <si>
    <t>Trash / Fire / Pest Control</t>
  </si>
  <si>
    <t>Real Estate Taxes</t>
  </si>
  <si>
    <t>Major Projects</t>
  </si>
  <si>
    <t>The amount budgeted and the amount levied are not always the same  for several reasons:</t>
  </si>
  <si>
    <t xml:space="preserve">(1) The budget represents expenditures to be paid out of cash on hand for a certain fiscal year; </t>
  </si>
  <si>
    <t>(2) Some expenditures may be paid by sources other than property taxes;</t>
  </si>
  <si>
    <t>unless Tax Anticipation Warrants are issued.</t>
  </si>
  <si>
    <t>(3) Some expenditures may be paid from cash received from prior year's taxes or delinquent taxes;</t>
  </si>
  <si>
    <t xml:space="preserve">(4) Most townships will not receive cash in the current fiscal year from taxes levied in December, </t>
  </si>
  <si>
    <t>Includes: Cash (Checking), Savings Accounts, Certificate of Deposits, Money Market Accounts and</t>
  </si>
  <si>
    <t xml:space="preserve">The law requires the Department of Commerce &amp; Economic Opportunity to recommend forms. </t>
  </si>
  <si>
    <t>Economic Opportunity recommends that the fiscal year begin on the lst of April and end on the 31st of</t>
  </si>
  <si>
    <t>each fund.  The Department of Commerce &amp; Economic Opportunity computerized forms have been</t>
  </si>
  <si>
    <t>collected will be appropriated the following year. The date inserted on form DCEO #3 will be for the</t>
  </si>
  <si>
    <t>extended and collected in 2004.  The expenditure for the new town hall would be shown in the budget</t>
  </si>
  <si>
    <t xml:space="preserve">for the fiscal year 2004-2005.  </t>
  </si>
  <si>
    <t>ORDINANCE No. ___</t>
  </si>
  <si>
    <t xml:space="preserve">     This certification is made and filed pursuant to the requirements of  (60 ILCS 1/75-20) and on behalf of </t>
  </si>
  <si>
    <t>4/1/16 - 12/31/16 REVENUES</t>
  </si>
  <si>
    <t>4/1/16 - 12/31/16 REVENUES / EXPENDITURES</t>
  </si>
  <si>
    <t>Hall Rental (Elevator Union)</t>
  </si>
  <si>
    <t>ACTUAL EXPENDITURES 4/1/16 - 3/31/17</t>
  </si>
  <si>
    <t>ACTUAL REVENUES / EXPENDITURES 4/1/16 - 3/31/17</t>
  </si>
  <si>
    <t>Maintenance Service-IT</t>
  </si>
  <si>
    <t>4/1/16 - 3/31/17 ACTUAL</t>
  </si>
  <si>
    <t>APPROVED BUDGET 4/1/17 - 3/31/18</t>
  </si>
  <si>
    <t>4/1/17 - 3/31/18 ACTUAL</t>
  </si>
  <si>
    <t>% CHANGE</t>
  </si>
  <si>
    <t xml:space="preserve">    CERTIFICATION OF BUDGET &amp; APPROPRIATION ORDINANCE</t>
  </si>
  <si>
    <t>Rita Kirk</t>
  </si>
  <si>
    <t>Vince Thomas</t>
  </si>
  <si>
    <t>YES          NO          ABSENT</t>
  </si>
  <si>
    <t>APPROVED BUDGET 4/1/18 - 3/31/19</t>
  </si>
  <si>
    <t>Township Day</t>
  </si>
  <si>
    <t>Budget 17/18</t>
  </si>
  <si>
    <t>Budget 18/19</t>
  </si>
  <si>
    <t>ACTUAL 4/1/18 - 3/31/19</t>
  </si>
  <si>
    <t>ACTUAL 4/1/19-3/31/20</t>
  </si>
  <si>
    <t>Tia Parker</t>
  </si>
  <si>
    <t>ACTUAL 4/1/18 -  3/31/19</t>
  </si>
  <si>
    <t>APPROVED BUDGET 2019/2020</t>
  </si>
  <si>
    <t>Projected 3/31/21 Balance</t>
  </si>
  <si>
    <t>Decreased based on personnel changes</t>
  </si>
  <si>
    <t>Budget 19/20</t>
  </si>
  <si>
    <t>APPROVED BUDGET 4/1/20 - 3/31/21</t>
  </si>
  <si>
    <t>April 1, 2021 and ending March 31, 2022.</t>
  </si>
  <si>
    <t>County, Illinois, as hereinafter specified for the fiscal year beginning April 1, 2021</t>
  </si>
  <si>
    <t>ACTUAL 4/1/20 - 9/30/20</t>
  </si>
  <si>
    <t>ESTIMATED 2020 / 2021</t>
  </si>
  <si>
    <t>PROPOSED 2021 / 2022</t>
  </si>
  <si>
    <t>Budget 20/21</t>
  </si>
  <si>
    <t>Total Estimated Revenues 2020/2021</t>
  </si>
  <si>
    <t>Proposed Other Revenues 2021/2022</t>
  </si>
  <si>
    <t>Estimated Expenses 2021/2022</t>
  </si>
  <si>
    <t>Estimated Year-end balance 3/31/22</t>
  </si>
  <si>
    <t>Rate increase projected @ 10%</t>
  </si>
  <si>
    <t>PAMSPro &amp; Website fees</t>
  </si>
  <si>
    <t>Based on Mediacom contract</t>
  </si>
  <si>
    <t>ACTUAL 4/1/20 - 12/31/20</t>
  </si>
  <si>
    <t>Actual Revenues 2020/2021</t>
  </si>
  <si>
    <t>Actual Expenses 2020/2021</t>
  </si>
  <si>
    <t>John Brandmeyer, Jr.</t>
  </si>
  <si>
    <t>Jeff Lam</t>
  </si>
  <si>
    <r>
      <t xml:space="preserve">constituting the total appropriations in the amount of </t>
    </r>
    <r>
      <rPr>
        <b/>
        <sz val="12"/>
        <rFont val="Arial"/>
        <family val="2"/>
      </rPr>
      <t>eight hundred forty-nine thousand four hundred</t>
    </r>
  </si>
  <si>
    <t>Actual Year-end Balance 3/31/2021</t>
  </si>
  <si>
    <t>Actual Tax Levy 2020</t>
  </si>
  <si>
    <t>April 1, 2021 and ending March 31, 2022 by fund shall be as follows:</t>
  </si>
  <si>
    <t>APPROVED BUDGET 2020/2021</t>
  </si>
  <si>
    <t>ACTUAL 4/1/20-3/31/21</t>
  </si>
  <si>
    <t>120,00</t>
  </si>
  <si>
    <t>ACTUAL 4/1/120-3/31/21</t>
  </si>
  <si>
    <t>,2022</t>
  </si>
  <si>
    <t>ending March 31, 2023</t>
  </si>
  <si>
    <t>Budget 21/22</t>
  </si>
  <si>
    <t>Total Property Tax Revenues 20/21</t>
  </si>
  <si>
    <t>2020 Property tax Revenue (per Certified to Collect)</t>
  </si>
  <si>
    <t>Cash on Hand 4/1/2021</t>
  </si>
  <si>
    <t>Misc.</t>
  </si>
  <si>
    <t>Dated this day of____month__________________, 2022_</t>
  </si>
  <si>
    <t>DRAFT BUDGET 2023/ 2024 (4/24/2023)</t>
  </si>
  <si>
    <t>April 1,2023</t>
  </si>
  <si>
    <t>through March 31,2024</t>
  </si>
  <si>
    <t>ACTUAL 2022/2023   (As of Jan '23)</t>
  </si>
  <si>
    <t>APPROVED BUDGET 4/1/22 - 3/31/23</t>
  </si>
  <si>
    <t>PROPOSED 2023 / 2024</t>
  </si>
  <si>
    <r>
      <t>($849,400)</t>
    </r>
    <r>
      <rPr>
        <sz val="12"/>
        <rFont val="Arial"/>
        <family val="2"/>
      </rPr>
      <t xml:space="preserve"> for the fiscal year beginning April 1, 2023 and ending March 31, 2024</t>
    </r>
  </si>
  <si>
    <t xml:space="preserve">     ADOPTED this 24th day of April, 2023 pursuant to a  roll call vote by the</t>
  </si>
  <si>
    <t>Bus Passes</t>
  </si>
  <si>
    <t>the fiscal year beginning April 1, 2023 and ending March 31,</t>
  </si>
  <si>
    <t>2024 as adopted this 24th day of April, 2023.</t>
  </si>
  <si>
    <t>This day_____of month_______, 2023</t>
  </si>
  <si>
    <t>This day_______of month________,  2023</t>
  </si>
  <si>
    <t>Dated this 24th day of April, 2023</t>
  </si>
  <si>
    <t>ACTUAL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</si>
</sst>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[$-409]d\-mmm;@"/>
    <numFmt numFmtId="168" formatCode="&quot;$&quot;#,##0.00"/>
  </numFmts>
  <fonts count="37">
    <font>
      <sz val="12"/>
      <name val="TimesNewRomanPS"/>
    </font>
    <font>
      <sz val="12"/>
      <name val="TimesNewRomanPS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u/>
      <sz val="12"/>
      <name val="TimesNewRomanPS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 MT"/>
    </font>
    <font>
      <b/>
      <sz val="12"/>
      <name val="Arial MT"/>
    </font>
    <font>
      <u val="double"/>
      <sz val="12"/>
      <name val="Arial"/>
      <family val="2"/>
    </font>
    <font>
      <sz val="12"/>
      <name val="Arial MT"/>
    </font>
    <font>
      <sz val="12"/>
      <color indexed="12"/>
      <name val="Arial MT"/>
    </font>
    <font>
      <u/>
      <sz val="12"/>
      <name val="Arial"/>
      <family val="2"/>
    </font>
    <font>
      <b/>
      <sz val="12"/>
      <color indexed="12"/>
      <name val="Times New Roman"/>
      <family val="1"/>
    </font>
    <font>
      <sz val="12"/>
      <color indexed="12"/>
      <name val="TimesNewRomanPS"/>
    </font>
    <font>
      <sz val="12"/>
      <color indexed="12"/>
      <name val="Times New Roman"/>
      <family val="1"/>
    </font>
    <font>
      <b/>
      <sz val="12"/>
      <name val="TimesNewRomanPS"/>
    </font>
    <font>
      <b/>
      <sz val="12"/>
      <color indexed="12"/>
      <name val="TimesNewRomanPS"/>
    </font>
    <font>
      <b/>
      <u/>
      <sz val="12"/>
      <name val="Arial"/>
      <family val="2"/>
    </font>
    <font>
      <sz val="8"/>
      <name val="TimesNewRomanPS"/>
    </font>
    <font>
      <sz val="12"/>
      <name val="Arial"/>
      <family val="2"/>
    </font>
    <font>
      <sz val="12"/>
      <name val="TimesNewRomanPS"/>
    </font>
    <font>
      <b/>
      <sz val="12"/>
      <name val="Arial"/>
      <family val="2"/>
    </font>
    <font>
      <sz val="12"/>
      <name val="TimesNewRomanPS"/>
    </font>
    <font>
      <b/>
      <sz val="18"/>
      <name val="Arial"/>
      <family val="2"/>
    </font>
    <font>
      <sz val="18"/>
      <name val="TimesNewRomanPS"/>
    </font>
    <font>
      <b/>
      <u/>
      <sz val="18"/>
      <name val="Arial MT"/>
    </font>
    <font>
      <sz val="10"/>
      <name val="Arial"/>
      <family val="2"/>
    </font>
    <font>
      <b/>
      <sz val="12"/>
      <color indexed="5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NewRomanPS"/>
    </font>
    <font>
      <b/>
      <sz val="12"/>
      <color theme="0"/>
      <name val="Arial"/>
      <family val="2"/>
    </font>
    <font>
      <sz val="12"/>
      <color theme="0"/>
      <name val="TimesNewRomanPS"/>
    </font>
    <font>
      <b/>
      <sz val="14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37" fontId="6" fillId="0" borderId="0" xfId="0" applyNumberFormat="1" applyFont="1"/>
    <xf numFmtId="0" fontId="7" fillId="0" borderId="0" xfId="0" applyFont="1"/>
    <xf numFmtId="37" fontId="11" fillId="0" borderId="0" xfId="0" applyNumberFormat="1" applyFont="1"/>
    <xf numFmtId="0" fontId="12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37" fontId="6" fillId="0" borderId="0" xfId="0" applyNumberFormat="1" applyFont="1" applyAlignment="1">
      <alignment horizontal="right"/>
    </xf>
    <xf numFmtId="0" fontId="14" fillId="0" borderId="0" xfId="0" applyFont="1"/>
    <xf numFmtId="37" fontId="14" fillId="0" borderId="0" xfId="0" applyNumberFormat="1" applyFont="1"/>
    <xf numFmtId="37" fontId="14" fillId="0" borderId="0" xfId="0" applyNumberFormat="1" applyFont="1" applyAlignment="1">
      <alignment horizontal="center"/>
    </xf>
    <xf numFmtId="37" fontId="10" fillId="0" borderId="0" xfId="0" applyNumberFormat="1" applyFont="1"/>
    <xf numFmtId="37" fontId="9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6" fillId="0" borderId="0" xfId="0" applyFont="1" applyProtection="1">
      <protection locked="0"/>
    </xf>
    <xf numFmtId="0" fontId="17" fillId="0" borderId="0" xfId="0" applyFont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7" fontId="16" fillId="0" borderId="0" xfId="0" applyNumberFormat="1" applyFont="1" applyProtection="1">
      <protection locked="0"/>
    </xf>
    <xf numFmtId="37" fontId="1" fillId="0" borderId="0" xfId="0" applyNumberFormat="1" applyFont="1"/>
    <xf numFmtId="0" fontId="18" fillId="0" borderId="0" xfId="0" applyFont="1"/>
    <xf numFmtId="0" fontId="19" fillId="0" borderId="0" xfId="0" applyFont="1" applyProtection="1">
      <protection locked="0"/>
    </xf>
    <xf numFmtId="37" fontId="2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7" fillId="0" borderId="0" xfId="0" applyFont="1" applyAlignment="1" applyProtection="1">
      <alignment horizontal="right"/>
      <protection locked="0"/>
    </xf>
    <xf numFmtId="37" fontId="1" fillId="0" borderId="0" xfId="0" applyNumberFormat="1" applyFont="1" applyAlignment="1">
      <alignment horizontal="centerContinuous"/>
    </xf>
    <xf numFmtId="0" fontId="2" fillId="0" borderId="0" xfId="0" applyFont="1"/>
    <xf numFmtId="0" fontId="10" fillId="0" borderId="0" xfId="0" applyFont="1" applyAlignment="1">
      <alignment horizontal="center"/>
    </xf>
    <xf numFmtId="39" fontId="13" fillId="0" borderId="0" xfId="0" applyNumberFormat="1" applyFont="1" applyProtection="1">
      <protection locked="0"/>
    </xf>
    <xf numFmtId="39" fontId="13" fillId="0" borderId="0" xfId="0" applyNumberFormat="1" applyFont="1" applyAlignment="1" applyProtection="1">
      <alignment horizontal="center"/>
      <protection locked="0"/>
    </xf>
    <xf numFmtId="0" fontId="20" fillId="0" borderId="0" xfId="0" applyFont="1"/>
    <xf numFmtId="37" fontId="22" fillId="0" borderId="0" xfId="0" applyNumberFormat="1" applyFont="1"/>
    <xf numFmtId="0" fontId="23" fillId="0" borderId="0" xfId="0" applyFont="1"/>
    <xf numFmtId="0" fontId="6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/>
    <xf numFmtId="15" fontId="6" fillId="0" borderId="0" xfId="0" applyNumberFormat="1" applyFont="1" applyProtection="1">
      <protection locked="0"/>
    </xf>
    <xf numFmtId="37" fontId="6" fillId="0" borderId="0" xfId="0" applyNumberFormat="1" applyFont="1" applyProtection="1">
      <protection locked="0"/>
    </xf>
    <xf numFmtId="37" fontId="2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" fontId="6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37" fontId="6" fillId="0" borderId="0" xfId="0" applyNumberFormat="1" applyFont="1" applyAlignment="1" applyProtection="1">
      <alignment horizontal="centerContinuous"/>
      <protection locked="0"/>
    </xf>
    <xf numFmtId="0" fontId="24" fillId="0" borderId="0" xfId="0" applyFont="1"/>
    <xf numFmtId="37" fontId="24" fillId="0" borderId="0" xfId="0" applyNumberFormat="1" applyFont="1"/>
    <xf numFmtId="37" fontId="7" fillId="0" borderId="0" xfId="0" applyNumberFormat="1" applyFont="1" applyProtection="1">
      <protection locked="0"/>
    </xf>
    <xf numFmtId="37" fontId="22" fillId="0" borderId="0" xfId="0" applyNumberFormat="1" applyFont="1" applyProtection="1">
      <protection locked="0"/>
    </xf>
    <xf numFmtId="0" fontId="24" fillId="0" borderId="0" xfId="0" applyFont="1" applyProtection="1">
      <protection locked="0"/>
    </xf>
    <xf numFmtId="0" fontId="28" fillId="0" borderId="0" xfId="0" applyFont="1"/>
    <xf numFmtId="0" fontId="2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22" fillId="0" borderId="0" xfId="0" applyFont="1"/>
    <xf numFmtId="3" fontId="22" fillId="0" borderId="0" xfId="0" applyNumberFormat="1" applyFont="1"/>
    <xf numFmtId="37" fontId="6" fillId="0" borderId="0" xfId="0" applyNumberFormat="1" applyFont="1" applyAlignment="1" applyProtection="1">
      <alignment horizontal="right"/>
      <protection locked="0"/>
    </xf>
    <xf numFmtId="164" fontId="22" fillId="0" borderId="0" xfId="1" applyNumberFormat="1" applyFont="1"/>
    <xf numFmtId="4" fontId="20" fillId="0" borderId="0" xfId="0" applyNumberFormat="1" applyFont="1" applyAlignment="1">
      <alignment horizontal="center" wrapText="1"/>
    </xf>
    <xf numFmtId="4" fontId="22" fillId="0" borderId="0" xfId="0" applyNumberFormat="1" applyFont="1"/>
    <xf numFmtId="37" fontId="20" fillId="0" borderId="0" xfId="0" applyNumberFormat="1" applyFont="1" applyAlignment="1">
      <alignment horizontal="center" wrapText="1"/>
    </xf>
    <xf numFmtId="3" fontId="22" fillId="0" borderId="0" xfId="0" applyNumberFormat="1" applyFont="1" applyAlignment="1" applyProtection="1">
      <alignment horizontal="right"/>
      <protection locked="0"/>
    </xf>
    <xf numFmtId="3" fontId="22" fillId="0" borderId="0" xfId="0" applyNumberFormat="1" applyFont="1" applyProtection="1">
      <protection locked="0"/>
    </xf>
    <xf numFmtId="3" fontId="24" fillId="0" borderId="0" xfId="0" applyNumberFormat="1" applyFont="1" applyProtection="1">
      <protection locked="0"/>
    </xf>
    <xf numFmtId="3" fontId="29" fillId="0" borderId="0" xfId="0" applyNumberFormat="1" applyFont="1"/>
    <xf numFmtId="3" fontId="24" fillId="0" borderId="0" xfId="0" applyNumberFormat="1" applyFont="1"/>
    <xf numFmtId="3" fontId="23" fillId="0" borderId="0" xfId="0" applyNumberFormat="1" applyFont="1"/>
    <xf numFmtId="3" fontId="6" fillId="0" borderId="0" xfId="0" applyNumberFormat="1" applyFont="1" applyProtection="1">
      <protection locked="0"/>
    </xf>
    <xf numFmtId="9" fontId="22" fillId="0" borderId="0" xfId="0" applyNumberFormat="1" applyFont="1"/>
    <xf numFmtId="4" fontId="24" fillId="0" borderId="0" xfId="0" applyNumberFormat="1" applyFont="1"/>
    <xf numFmtId="0" fontId="30" fillId="0" borderId="0" xfId="0" quotePrefix="1" applyFont="1" applyAlignment="1">
      <alignment horizontal="right"/>
    </xf>
    <xf numFmtId="164" fontId="30" fillId="0" borderId="0" xfId="1" applyNumberFormat="1" applyFont="1"/>
    <xf numFmtId="37" fontId="22" fillId="0" borderId="0" xfId="0" applyNumberFormat="1" applyFont="1" applyAlignment="1" applyProtection="1">
      <alignment horizontal="right"/>
      <protection locked="0"/>
    </xf>
    <xf numFmtId="4" fontId="22" fillId="0" borderId="0" xfId="0" applyNumberFormat="1" applyFont="1" applyProtection="1">
      <protection locked="0"/>
    </xf>
    <xf numFmtId="166" fontId="22" fillId="0" borderId="0" xfId="0" applyNumberFormat="1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167" fontId="6" fillId="0" borderId="0" xfId="0" applyNumberFormat="1" applyFont="1" applyProtection="1">
      <protection locked="0"/>
    </xf>
    <xf numFmtId="3" fontId="0" fillId="0" borderId="0" xfId="0" applyNumberFormat="1"/>
    <xf numFmtId="0" fontId="7" fillId="0" borderId="0" xfId="0" applyFont="1" applyAlignment="1">
      <alignment horizontal="center" wrapText="1"/>
    </xf>
    <xf numFmtId="166" fontId="7" fillId="0" borderId="0" xfId="0" applyNumberFormat="1" applyFont="1"/>
    <xf numFmtId="0" fontId="7" fillId="0" borderId="0" xfId="0" applyFont="1" applyProtection="1">
      <protection locked="0"/>
    </xf>
    <xf numFmtId="3" fontId="6" fillId="0" borderId="0" xfId="0" applyNumberFormat="1" applyFont="1"/>
    <xf numFmtId="3" fontId="7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37" fontId="24" fillId="0" borderId="0" xfId="0" applyNumberFormat="1" applyFont="1" applyAlignment="1">
      <alignment horizontal="right"/>
    </xf>
    <xf numFmtId="166" fontId="6" fillId="0" borderId="0" xfId="0" applyNumberFormat="1" applyFont="1"/>
    <xf numFmtId="3" fontId="22" fillId="0" borderId="0" xfId="3" applyNumberFormat="1" applyFont="1"/>
    <xf numFmtId="3" fontId="7" fillId="0" borderId="0" xfId="3" applyNumberFormat="1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9" fontId="6" fillId="0" borderId="0" xfId="3" applyFont="1"/>
    <xf numFmtId="0" fontId="6" fillId="0" borderId="0" xfId="0" applyFont="1" applyAlignment="1">
      <alignment horizontal="center" wrapText="1"/>
    </xf>
    <xf numFmtId="0" fontId="33" fillId="0" borderId="0" xfId="0" applyFont="1"/>
    <xf numFmtId="168" fontId="23" fillId="0" borderId="0" xfId="0" applyNumberFormat="1" applyFont="1"/>
    <xf numFmtId="168" fontId="25" fillId="0" borderId="0" xfId="0" applyNumberFormat="1" applyFont="1"/>
    <xf numFmtId="168" fontId="8" fillId="0" borderId="0" xfId="0" applyNumberFormat="1" applyFont="1" applyAlignment="1">
      <alignment horizontal="center" wrapText="1"/>
    </xf>
    <xf numFmtId="168" fontId="22" fillId="0" borderId="0" xfId="0" applyNumberFormat="1" applyFont="1"/>
    <xf numFmtId="168" fontId="6" fillId="0" borderId="0" xfId="0" applyNumberFormat="1" applyFont="1" applyProtection="1">
      <protection locked="0"/>
    </xf>
    <xf numFmtId="168" fontId="22" fillId="0" borderId="0" xfId="0" applyNumberFormat="1" applyFont="1" applyProtection="1">
      <protection locked="0"/>
    </xf>
    <xf numFmtId="168" fontId="24" fillId="0" borderId="0" xfId="0" applyNumberFormat="1" applyFont="1" applyProtection="1">
      <protection locked="0"/>
    </xf>
    <xf numFmtId="168" fontId="30" fillId="0" borderId="0" xfId="1" applyNumberFormat="1" applyFont="1"/>
    <xf numFmtId="168" fontId="24" fillId="0" borderId="0" xfId="0" applyNumberFormat="1" applyFont="1"/>
    <xf numFmtId="168" fontId="6" fillId="0" borderId="0" xfId="0" applyNumberFormat="1" applyFont="1"/>
    <xf numFmtId="168" fontId="22" fillId="0" borderId="0" xfId="0" applyNumberFormat="1" applyFont="1" applyAlignment="1" applyProtection="1">
      <alignment horizontal="right"/>
      <protection locked="0"/>
    </xf>
    <xf numFmtId="168" fontId="0" fillId="0" borderId="0" xfId="0" applyNumberFormat="1"/>
    <xf numFmtId="168" fontId="7" fillId="0" borderId="0" xfId="0" applyNumberFormat="1" applyFont="1" applyProtection="1">
      <protection locked="0"/>
    </xf>
    <xf numFmtId="168" fontId="22" fillId="0" borderId="0" xfId="1" applyNumberFormat="1" applyFont="1"/>
    <xf numFmtId="168" fontId="7" fillId="0" borderId="0" xfId="0" applyNumberFormat="1" applyFont="1"/>
    <xf numFmtId="3" fontId="22" fillId="0" borderId="0" xfId="0" applyNumberFormat="1" applyFont="1" applyAlignment="1">
      <alignment horizontal="center" wrapText="1"/>
    </xf>
    <xf numFmtId="6" fontId="22" fillId="0" borderId="0" xfId="0" applyNumberFormat="1" applyFont="1" applyAlignment="1">
      <alignment horizontal="center" wrapText="1"/>
    </xf>
    <xf numFmtId="6" fontId="6" fillId="0" borderId="0" xfId="0" applyNumberFormat="1" applyFont="1" applyAlignment="1">
      <alignment horizontal="center" wrapText="1"/>
    </xf>
    <xf numFmtId="4" fontId="0" fillId="0" borderId="0" xfId="0" applyNumberFormat="1"/>
    <xf numFmtId="6" fontId="6" fillId="0" borderId="0" xfId="0" applyNumberFormat="1" applyFont="1" applyAlignment="1">
      <alignment horizontal="right" wrapText="1"/>
    </xf>
    <xf numFmtId="8" fontId="0" fillId="0" borderId="0" xfId="0" applyNumberFormat="1"/>
    <xf numFmtId="0" fontId="34" fillId="0" borderId="0" xfId="0" applyFont="1" applyAlignment="1">
      <alignment wrapText="1"/>
    </xf>
    <xf numFmtId="165" fontId="34" fillId="0" borderId="0" xfId="2" applyNumberFormat="1" applyFont="1"/>
    <xf numFmtId="0" fontId="35" fillId="0" borderId="0" xfId="0" applyFont="1"/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right" wrapText="1"/>
    </xf>
    <xf numFmtId="40" fontId="34" fillId="0" borderId="0" xfId="0" applyNumberFormat="1" applyFont="1"/>
    <xf numFmtId="0" fontId="34" fillId="0" borderId="0" xfId="0" applyFont="1" applyAlignment="1">
      <alignment horizontal="center"/>
    </xf>
    <xf numFmtId="37" fontId="34" fillId="0" borderId="0" xfId="0" applyNumberFormat="1" applyFont="1"/>
    <xf numFmtId="165" fontId="34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4" fillId="0" borderId="0" xfId="0" applyFont="1"/>
    <xf numFmtId="165" fontId="34" fillId="0" borderId="0" xfId="2" applyNumberFormat="1" applyFont="1" applyAlignment="1">
      <alignment wrapText="1"/>
    </xf>
    <xf numFmtId="165" fontId="36" fillId="0" borderId="0" xfId="2" applyNumberFormat="1" applyFont="1"/>
    <xf numFmtId="165" fontId="36" fillId="0" borderId="0" xfId="0" applyNumberFormat="1" applyFont="1"/>
    <xf numFmtId="7" fontId="23" fillId="0" borderId="0" xfId="0" applyNumberFormat="1" applyFont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E253"/>
  <sheetViews>
    <sheetView defaultGridColor="0" colorId="22" zoomScale="87" zoomScaleNormal="87" workbookViewId="0">
      <selection activeCell="E37" sqref="E37:E41"/>
    </sheetView>
  </sheetViews>
  <sheetFormatPr defaultColWidth="9.625" defaultRowHeight="15.75"/>
  <cols>
    <col min="1" max="1" width="4.625" customWidth="1"/>
    <col min="2" max="2" width="68.625" customWidth="1"/>
    <col min="3" max="3" width="3.625" customWidth="1"/>
  </cols>
  <sheetData>
    <row r="1" spans="1:5">
      <c r="A1" t="s">
        <v>560</v>
      </c>
      <c r="B1" s="1"/>
    </row>
    <row r="2" spans="1:5">
      <c r="A2" s="148" t="s">
        <v>4</v>
      </c>
      <c r="B2" s="148"/>
      <c r="C2" s="148"/>
      <c r="D2" s="148"/>
      <c r="E2" s="148"/>
    </row>
    <row r="3" spans="1:5">
      <c r="A3" s="2"/>
      <c r="B3" s="2"/>
    </row>
    <row r="4" spans="1:5">
      <c r="A4" s="148" t="s">
        <v>5</v>
      </c>
      <c r="B4" s="148"/>
      <c r="C4" s="148"/>
      <c r="D4" s="148"/>
      <c r="E4" s="148"/>
    </row>
    <row r="5" spans="1:5">
      <c r="A5" s="2"/>
      <c r="B5" s="2"/>
    </row>
    <row r="6" spans="1:5">
      <c r="A6" s="1" t="s">
        <v>6</v>
      </c>
      <c r="B6" s="3" t="s">
        <v>7</v>
      </c>
    </row>
    <row r="7" spans="1:5">
      <c r="A7" s="1"/>
      <c r="B7" s="1" t="s">
        <v>8</v>
      </c>
    </row>
    <row r="8" spans="1:5">
      <c r="A8" s="1" t="s">
        <v>9</v>
      </c>
      <c r="B8" s="1" t="s">
        <v>10</v>
      </c>
    </row>
    <row r="9" spans="1:5">
      <c r="A9" s="1"/>
      <c r="B9" s="1" t="s">
        <v>11</v>
      </c>
    </row>
    <row r="10" spans="1:5">
      <c r="A10" s="1"/>
      <c r="B10" s="1" t="s">
        <v>12</v>
      </c>
    </row>
    <row r="11" spans="1:5">
      <c r="A11" s="1"/>
      <c r="B11" s="1" t="s">
        <v>13</v>
      </c>
    </row>
    <row r="12" spans="1:5">
      <c r="A12" s="1"/>
      <c r="B12" s="1" t="s">
        <v>14</v>
      </c>
    </row>
    <row r="13" spans="1:5">
      <c r="A13" s="1"/>
      <c r="B13" s="1"/>
    </row>
    <row r="14" spans="1:5">
      <c r="A14" s="1" t="s">
        <v>15</v>
      </c>
      <c r="B14" s="3" t="s">
        <v>16</v>
      </c>
    </row>
    <row r="15" spans="1:5">
      <c r="A15" s="1"/>
      <c r="B15" s="1" t="s">
        <v>626</v>
      </c>
    </row>
    <row r="16" spans="1:5">
      <c r="A16" s="1"/>
      <c r="B16" s="1" t="s">
        <v>17</v>
      </c>
    </row>
    <row r="17" spans="1:2">
      <c r="A17" s="1"/>
      <c r="B17" s="1"/>
    </row>
    <row r="18" spans="1:2">
      <c r="A18" s="1"/>
      <c r="B18" s="1" t="s">
        <v>527</v>
      </c>
    </row>
    <row r="19" spans="1:2">
      <c r="A19" s="1"/>
      <c r="B19" s="1" t="s">
        <v>528</v>
      </c>
    </row>
    <row r="20" spans="1:2">
      <c r="A20" s="1"/>
      <c r="B20" s="1" t="s">
        <v>18</v>
      </c>
    </row>
    <row r="21" spans="1:2">
      <c r="A21" s="1"/>
      <c r="B21" s="1" t="s">
        <v>19</v>
      </c>
    </row>
    <row r="22" spans="1:2">
      <c r="A22" s="1"/>
      <c r="B22" s="1" t="s">
        <v>529</v>
      </c>
    </row>
    <row r="23" spans="1:2">
      <c r="A23" s="1"/>
      <c r="B23" s="1" t="s">
        <v>20</v>
      </c>
    </row>
    <row r="24" spans="1:2">
      <c r="A24" s="1"/>
      <c r="B24" s="1" t="s">
        <v>530</v>
      </c>
    </row>
    <row r="25" spans="1:2">
      <c r="A25" s="1"/>
      <c r="B25" s="1" t="s">
        <v>531</v>
      </c>
    </row>
    <row r="26" spans="1:2">
      <c r="A26" s="1"/>
      <c r="B26" s="1" t="s">
        <v>532</v>
      </c>
    </row>
    <row r="27" spans="1:2">
      <c r="A27" s="1"/>
      <c r="B27" s="1"/>
    </row>
    <row r="28" spans="1:2">
      <c r="A28" s="1"/>
      <c r="B28" s="1" t="s">
        <v>288</v>
      </c>
    </row>
    <row r="29" spans="1:2">
      <c r="A29" s="1"/>
      <c r="B29" s="1" t="s">
        <v>289</v>
      </c>
    </row>
    <row r="30" spans="1:2">
      <c r="A30" s="1"/>
      <c r="B30" s="1" t="s">
        <v>290</v>
      </c>
    </row>
    <row r="31" spans="1:2">
      <c r="A31" s="1"/>
      <c r="B31" s="1" t="s">
        <v>291</v>
      </c>
    </row>
    <row r="32" spans="1:2">
      <c r="A32" s="1"/>
      <c r="B32" s="1"/>
    </row>
    <row r="33" spans="1:2">
      <c r="A33" s="1" t="s">
        <v>292</v>
      </c>
      <c r="B33" s="3" t="s">
        <v>293</v>
      </c>
    </row>
    <row r="34" spans="1:2">
      <c r="A34" s="1"/>
      <c r="B34" s="1" t="s">
        <v>294</v>
      </c>
    </row>
    <row r="35" spans="1:2">
      <c r="A35" s="1"/>
      <c r="B35" s="1" t="s">
        <v>627</v>
      </c>
    </row>
    <row r="36" spans="1:2">
      <c r="A36" s="1"/>
      <c r="B36" s="1" t="s">
        <v>297</v>
      </c>
    </row>
    <row r="37" spans="1:2">
      <c r="A37" s="1"/>
      <c r="B37" s="1"/>
    </row>
    <row r="38" spans="1:2">
      <c r="A38" s="1" t="s">
        <v>298</v>
      </c>
      <c r="B38" s="3" t="s">
        <v>299</v>
      </c>
    </row>
    <row r="39" spans="1:2">
      <c r="A39" s="1"/>
      <c r="B39" s="1" t="s">
        <v>300</v>
      </c>
    </row>
    <row r="40" spans="1:2">
      <c r="A40" s="1"/>
      <c r="B40" s="1" t="s">
        <v>301</v>
      </c>
    </row>
    <row r="41" spans="1:2">
      <c r="A41" s="1"/>
      <c r="B41" s="1" t="s">
        <v>302</v>
      </c>
    </row>
    <row r="42" spans="1:2">
      <c r="A42" s="1"/>
      <c r="B42" s="1" t="s">
        <v>303</v>
      </c>
    </row>
    <row r="43" spans="1:2">
      <c r="A43" s="1"/>
      <c r="B43" s="1"/>
    </row>
    <row r="44" spans="1:2">
      <c r="A44" s="1" t="s">
        <v>304</v>
      </c>
      <c r="B44" s="3" t="s">
        <v>305</v>
      </c>
    </row>
    <row r="45" spans="1:2">
      <c r="A45" s="1"/>
      <c r="B45" s="1" t="s">
        <v>306</v>
      </c>
    </row>
    <row r="46" spans="1:2">
      <c r="A46" s="1"/>
      <c r="B46" s="1" t="s">
        <v>307</v>
      </c>
    </row>
    <row r="47" spans="1:2">
      <c r="A47" s="1"/>
      <c r="B47" s="1" t="s">
        <v>308</v>
      </c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 t="s">
        <v>309</v>
      </c>
      <c r="B52" s="3" t="s">
        <v>310</v>
      </c>
    </row>
    <row r="53" spans="1:2">
      <c r="A53" s="1"/>
      <c r="B53" s="1" t="s">
        <v>311</v>
      </c>
    </row>
    <row r="54" spans="1:2">
      <c r="A54" s="1"/>
      <c r="B54" s="1" t="s">
        <v>312</v>
      </c>
    </row>
    <row r="55" spans="1:2">
      <c r="A55" s="1"/>
      <c r="B55" s="1" t="s">
        <v>313</v>
      </c>
    </row>
    <row r="56" spans="1:2">
      <c r="A56" s="1"/>
      <c r="B56" s="1" t="s">
        <v>314</v>
      </c>
    </row>
    <row r="57" spans="1:2">
      <c r="A57" s="1"/>
      <c r="B57" s="1" t="s">
        <v>318</v>
      </c>
    </row>
    <row r="58" spans="1:2">
      <c r="A58" s="1"/>
      <c r="B58" s="1" t="s">
        <v>319</v>
      </c>
    </row>
    <row r="59" spans="1:2">
      <c r="A59" s="1"/>
      <c r="B59" s="1"/>
    </row>
    <row r="60" spans="1:2">
      <c r="A60" s="1" t="s">
        <v>320</v>
      </c>
      <c r="B60" s="3" t="s">
        <v>321</v>
      </c>
    </row>
    <row r="61" spans="1:2">
      <c r="A61" s="1"/>
      <c r="B61" s="1" t="s">
        <v>322</v>
      </c>
    </row>
    <row r="62" spans="1:2">
      <c r="A62" s="1"/>
      <c r="B62" s="1" t="s">
        <v>323</v>
      </c>
    </row>
    <row r="63" spans="1:2">
      <c r="A63" s="1"/>
      <c r="B63" s="1" t="s">
        <v>324</v>
      </c>
    </row>
    <row r="64" spans="1:2">
      <c r="A64" s="1"/>
      <c r="B64" s="1"/>
    </row>
    <row r="65" spans="1:2">
      <c r="A65" s="1"/>
      <c r="B65" s="1" t="s">
        <v>325</v>
      </c>
    </row>
    <row r="66" spans="1:2">
      <c r="A66" s="1"/>
      <c r="B66" s="1" t="s">
        <v>326</v>
      </c>
    </row>
    <row r="67" spans="1:2">
      <c r="A67" s="1"/>
      <c r="B67" s="1" t="s">
        <v>327</v>
      </c>
    </row>
    <row r="68" spans="1:2">
      <c r="A68" s="1"/>
      <c r="B68" s="1" t="s">
        <v>328</v>
      </c>
    </row>
    <row r="69" spans="1:2">
      <c r="A69" s="1"/>
      <c r="B69" s="1" t="s">
        <v>329</v>
      </c>
    </row>
    <row r="70" spans="1:2">
      <c r="A70" s="1"/>
      <c r="B70" s="1"/>
    </row>
    <row r="71" spans="1:2">
      <c r="A71" s="1" t="s">
        <v>330</v>
      </c>
      <c r="B71" s="3" t="s">
        <v>331</v>
      </c>
    </row>
    <row r="72" spans="1:2">
      <c r="A72" s="1"/>
      <c r="B72" s="1" t="s">
        <v>332</v>
      </c>
    </row>
    <row r="73" spans="1:2">
      <c r="A73" s="1"/>
      <c r="B73" s="1" t="s">
        <v>21</v>
      </c>
    </row>
    <row r="74" spans="1:2">
      <c r="A74" s="1"/>
      <c r="B74" s="1" t="s">
        <v>22</v>
      </c>
    </row>
    <row r="75" spans="1:2">
      <c r="A75" s="1"/>
      <c r="B75" s="1" t="s">
        <v>23</v>
      </c>
    </row>
    <row r="76" spans="1:2">
      <c r="A76" s="1"/>
      <c r="B76" s="1" t="s">
        <v>628</v>
      </c>
    </row>
    <row r="77" spans="1:2">
      <c r="A77" s="1"/>
      <c r="B77" s="1" t="s">
        <v>24</v>
      </c>
    </row>
    <row r="78" spans="1:2">
      <c r="A78" s="1"/>
      <c r="B78" s="1" t="s">
        <v>25</v>
      </c>
    </row>
    <row r="79" spans="1:2">
      <c r="A79" s="1"/>
      <c r="B79" s="1" t="s">
        <v>26</v>
      </c>
    </row>
    <row r="80" spans="1:2">
      <c r="A80" s="1"/>
      <c r="B80" s="1" t="s">
        <v>27</v>
      </c>
    </row>
    <row r="81" spans="1:2">
      <c r="A81" s="1"/>
      <c r="B81" s="1"/>
    </row>
    <row r="82" spans="1:2">
      <c r="A82" s="1" t="s">
        <v>28</v>
      </c>
      <c r="B82" s="3" t="s">
        <v>29</v>
      </c>
    </row>
    <row r="83" spans="1:2">
      <c r="A83" s="1"/>
      <c r="B83" s="1" t="s">
        <v>30</v>
      </c>
    </row>
    <row r="84" spans="1:2">
      <c r="A84" s="1"/>
      <c r="B84" s="1" t="s">
        <v>31</v>
      </c>
    </row>
    <row r="85" spans="1:2">
      <c r="A85" s="1"/>
      <c r="B85" s="1" t="s">
        <v>32</v>
      </c>
    </row>
    <row r="86" spans="1:2">
      <c r="A86" s="1"/>
      <c r="B86" s="1" t="s">
        <v>33</v>
      </c>
    </row>
    <row r="87" spans="1:2">
      <c r="A87" s="1"/>
      <c r="B87" s="1"/>
    </row>
    <row r="88" spans="1:2">
      <c r="A88" s="1" t="s">
        <v>34</v>
      </c>
      <c r="B88" s="3" t="s">
        <v>35</v>
      </c>
    </row>
    <row r="89" spans="1:2">
      <c r="A89" s="1"/>
      <c r="B89" s="1" t="s">
        <v>36</v>
      </c>
    </row>
    <row r="90" spans="1:2">
      <c r="A90" s="1"/>
      <c r="B90" s="1" t="s">
        <v>37</v>
      </c>
    </row>
    <row r="91" spans="1:2">
      <c r="A91" s="1"/>
      <c r="B91" s="1" t="s">
        <v>38</v>
      </c>
    </row>
    <row r="92" spans="1:2">
      <c r="A92" s="1"/>
      <c r="B92" s="1"/>
    </row>
    <row r="93" spans="1:2">
      <c r="A93" s="1"/>
      <c r="B93" s="1" t="s">
        <v>39</v>
      </c>
    </row>
    <row r="94" spans="1:2">
      <c r="A94" s="1"/>
      <c r="B94" s="1" t="s">
        <v>40</v>
      </c>
    </row>
    <row r="95" spans="1:2">
      <c r="A95" s="1"/>
      <c r="B95" s="1" t="s">
        <v>41</v>
      </c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 t="s">
        <v>42</v>
      </c>
    </row>
    <row r="103" spans="1:2">
      <c r="A103" s="1"/>
      <c r="B103" s="1" t="s">
        <v>43</v>
      </c>
    </row>
    <row r="104" spans="1:2">
      <c r="A104" s="1"/>
      <c r="B104" s="1" t="s">
        <v>44</v>
      </c>
    </row>
    <row r="105" spans="1:2">
      <c r="A105" s="1"/>
      <c r="B105" s="1" t="s">
        <v>45</v>
      </c>
    </row>
    <row r="106" spans="1:2">
      <c r="A106" s="1"/>
      <c r="B106" s="1" t="s">
        <v>46</v>
      </c>
    </row>
    <row r="107" spans="1:2">
      <c r="A107" s="1"/>
      <c r="B107" s="1" t="s">
        <v>47</v>
      </c>
    </row>
    <row r="108" spans="1:2">
      <c r="A108" s="1"/>
      <c r="B108" s="1" t="s">
        <v>48</v>
      </c>
    </row>
    <row r="109" spans="1:2">
      <c r="A109" s="1"/>
      <c r="B109" s="1" t="s">
        <v>333</v>
      </c>
    </row>
    <row r="110" spans="1:2">
      <c r="A110" s="1"/>
      <c r="B110" s="1" t="s">
        <v>334</v>
      </c>
    </row>
    <row r="111" spans="1:2">
      <c r="A111" s="1"/>
      <c r="B111" s="1"/>
    </row>
    <row r="112" spans="1:2">
      <c r="A112" s="1"/>
      <c r="B112" s="1" t="s">
        <v>336</v>
      </c>
    </row>
    <row r="113" spans="1:2">
      <c r="A113" s="1"/>
      <c r="B113" s="1" t="s">
        <v>337</v>
      </c>
    </row>
    <row r="114" spans="1:2">
      <c r="A114" s="1"/>
      <c r="B114" s="1"/>
    </row>
    <row r="115" spans="1:2">
      <c r="A115" s="1" t="s">
        <v>338</v>
      </c>
      <c r="B115" s="3" t="s">
        <v>339</v>
      </c>
    </row>
    <row r="116" spans="1:2">
      <c r="A116" s="1"/>
      <c r="B116" s="1" t="s">
        <v>340</v>
      </c>
    </row>
    <row r="117" spans="1:2">
      <c r="A117" s="1"/>
      <c r="B117" s="4" t="s">
        <v>341</v>
      </c>
    </row>
    <row r="118" spans="1:2">
      <c r="A118" s="1"/>
      <c r="B118" s="1"/>
    </row>
    <row r="119" spans="1:2">
      <c r="A119" s="1" t="s">
        <v>342</v>
      </c>
      <c r="B119" s="3" t="s">
        <v>345</v>
      </c>
    </row>
    <row r="120" spans="1:2">
      <c r="A120" s="1"/>
      <c r="B120" s="1" t="s">
        <v>346</v>
      </c>
    </row>
    <row r="121" spans="1:2">
      <c r="A121" s="1"/>
      <c r="B121" s="1" t="s">
        <v>347</v>
      </c>
    </row>
    <row r="122" spans="1:2">
      <c r="A122" s="1"/>
      <c r="B122" s="1" t="s">
        <v>348</v>
      </c>
    </row>
    <row r="123" spans="1:2">
      <c r="A123" s="1"/>
      <c r="B123" s="1" t="s">
        <v>349</v>
      </c>
    </row>
    <row r="124" spans="1:2">
      <c r="A124" s="1"/>
      <c r="B124" s="1"/>
    </row>
    <row r="125" spans="1:2">
      <c r="A125" s="1" t="s">
        <v>350</v>
      </c>
      <c r="B125" s="3" t="s">
        <v>351</v>
      </c>
    </row>
    <row r="126" spans="1:2">
      <c r="A126" s="1"/>
      <c r="B126" s="1" t="s">
        <v>352</v>
      </c>
    </row>
    <row r="127" spans="1:2">
      <c r="A127" s="1"/>
      <c r="B127" s="1" t="s">
        <v>353</v>
      </c>
    </row>
    <row r="128" spans="1:2">
      <c r="A128" s="1"/>
      <c r="B128" s="1" t="s">
        <v>354</v>
      </c>
    </row>
    <row r="129" spans="1:2">
      <c r="A129" s="1"/>
      <c r="B129" s="1" t="s">
        <v>629</v>
      </c>
    </row>
    <row r="130" spans="1:2">
      <c r="A130" s="1"/>
      <c r="B130" s="1" t="s">
        <v>355</v>
      </c>
    </row>
    <row r="131" spans="1:2">
      <c r="A131" s="1"/>
      <c r="B131" s="1"/>
    </row>
    <row r="132" spans="1:2">
      <c r="A132" s="1" t="s">
        <v>356</v>
      </c>
      <c r="B132" s="5" t="s">
        <v>357</v>
      </c>
    </row>
    <row r="133" spans="1:2">
      <c r="A133" s="1"/>
      <c r="B133" s="1" t="s">
        <v>358</v>
      </c>
    </row>
    <row r="134" spans="1:2">
      <c r="A134" s="1"/>
      <c r="B134" s="1" t="s">
        <v>359</v>
      </c>
    </row>
    <row r="135" spans="1:2">
      <c r="A135" s="1"/>
      <c r="B135" s="1" t="s">
        <v>360</v>
      </c>
    </row>
    <row r="136" spans="1:2">
      <c r="A136" s="1"/>
      <c r="B136" s="1" t="s">
        <v>361</v>
      </c>
    </row>
    <row r="137" spans="1:2">
      <c r="A137" s="1"/>
      <c r="B137" s="1"/>
    </row>
    <row r="138" spans="1:2">
      <c r="A138" s="1"/>
      <c r="B138" s="1" t="s">
        <v>362</v>
      </c>
    </row>
    <row r="139" spans="1:2">
      <c r="A139" s="1"/>
      <c r="B139" s="1" t="s">
        <v>363</v>
      </c>
    </row>
    <row r="140" spans="1:2">
      <c r="A140" s="1"/>
      <c r="B140" s="1" t="s">
        <v>364</v>
      </c>
    </row>
    <row r="141" spans="1:2">
      <c r="A141" s="1"/>
      <c r="B141" s="1"/>
    </row>
    <row r="142" spans="1:2">
      <c r="A142" s="1" t="s">
        <v>365</v>
      </c>
      <c r="B142" s="3" t="s">
        <v>366</v>
      </c>
    </row>
    <row r="143" spans="1:2">
      <c r="A143" s="1"/>
      <c r="B143" s="1" t="s">
        <v>367</v>
      </c>
    </row>
    <row r="144" spans="1:2">
      <c r="A144" s="1"/>
      <c r="B144" s="1" t="s">
        <v>368</v>
      </c>
    </row>
    <row r="145" spans="1:2">
      <c r="A145" s="1"/>
      <c r="B145" s="1" t="s">
        <v>369</v>
      </c>
    </row>
    <row r="146" spans="1:2">
      <c r="A146" s="1"/>
      <c r="B146" s="1" t="s">
        <v>370</v>
      </c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 t="s">
        <v>371</v>
      </c>
      <c r="B152" s="3" t="s">
        <v>372</v>
      </c>
    </row>
    <row r="153" spans="1:2">
      <c r="A153" s="1"/>
      <c r="B153" s="1" t="s">
        <v>619</v>
      </c>
    </row>
    <row r="154" spans="1:2">
      <c r="A154" s="1"/>
      <c r="B154" s="1" t="s">
        <v>620</v>
      </c>
    </row>
    <row r="155" spans="1:2">
      <c r="A155" s="1"/>
      <c r="B155" s="1" t="s">
        <v>621</v>
      </c>
    </row>
    <row r="156" spans="1:2">
      <c r="A156" s="1"/>
      <c r="B156" s="1" t="s">
        <v>623</v>
      </c>
    </row>
    <row r="157" spans="1:2">
      <c r="A157" s="1"/>
      <c r="B157" s="1" t="s">
        <v>624</v>
      </c>
    </row>
    <row r="158" spans="1:2">
      <c r="A158" s="1"/>
      <c r="B158" s="1" t="s">
        <v>622</v>
      </c>
    </row>
    <row r="159" spans="1:2">
      <c r="A159" s="1"/>
      <c r="B159" s="1"/>
    </row>
    <row r="160" spans="1:2">
      <c r="A160" s="1"/>
      <c r="B160" s="1" t="s">
        <v>49</v>
      </c>
    </row>
    <row r="161" spans="1:2">
      <c r="A161" s="1"/>
      <c r="B161" s="1" t="s">
        <v>50</v>
      </c>
    </row>
    <row r="162" spans="1:2">
      <c r="A162" s="1"/>
      <c r="B162" s="1" t="s">
        <v>535</v>
      </c>
    </row>
    <row r="163" spans="1:2">
      <c r="A163" s="1"/>
      <c r="B163" s="1" t="s">
        <v>630</v>
      </c>
    </row>
    <row r="164" spans="1:2">
      <c r="A164" s="1"/>
      <c r="B164" s="1" t="s">
        <v>631</v>
      </c>
    </row>
    <row r="165" spans="1:2">
      <c r="A165" s="1"/>
      <c r="B165" s="1"/>
    </row>
    <row r="166" spans="1:2">
      <c r="A166" s="1"/>
      <c r="B166" s="1"/>
    </row>
    <row r="167" spans="1:2">
      <c r="A167" s="1"/>
      <c r="B167" s="1" t="s">
        <v>51</v>
      </c>
    </row>
    <row r="168" spans="1:2">
      <c r="A168" s="1"/>
      <c r="B168" s="1" t="s">
        <v>534</v>
      </c>
    </row>
    <row r="169" spans="1:2">
      <c r="A169" s="1"/>
      <c r="B169" s="1" t="s">
        <v>52</v>
      </c>
    </row>
    <row r="170" spans="1:2">
      <c r="A170" s="1"/>
      <c r="B170" s="1"/>
    </row>
    <row r="171" spans="1:2">
      <c r="A171" s="1" t="s">
        <v>53</v>
      </c>
      <c r="B171" s="3" t="s">
        <v>54</v>
      </c>
    </row>
    <row r="172" spans="1:2">
      <c r="A172" s="1"/>
      <c r="B172" s="1" t="s">
        <v>55</v>
      </c>
    </row>
    <row r="173" spans="1:2">
      <c r="A173" s="1"/>
      <c r="B173" s="1" t="s">
        <v>56</v>
      </c>
    </row>
    <row r="174" spans="1:2">
      <c r="A174" s="1"/>
      <c r="B174" s="1" t="s">
        <v>57</v>
      </c>
    </row>
    <row r="175" spans="1:2">
      <c r="A175" s="1"/>
      <c r="B175" s="1" t="s">
        <v>58</v>
      </c>
    </row>
    <row r="176" spans="1:2">
      <c r="A176" s="1"/>
      <c r="B176" s="1" t="s">
        <v>59</v>
      </c>
    </row>
    <row r="177" spans="1:2">
      <c r="A177" s="1"/>
      <c r="B177" s="1"/>
    </row>
    <row r="178" spans="1:2">
      <c r="A178" s="1" t="s">
        <v>60</v>
      </c>
      <c r="B178" s="3" t="s">
        <v>61</v>
      </c>
    </row>
    <row r="179" spans="1:2">
      <c r="A179" s="1"/>
      <c r="B179" s="1" t="s">
        <v>62</v>
      </c>
    </row>
    <row r="180" spans="1:2">
      <c r="A180" s="1"/>
      <c r="B180" s="1" t="s">
        <v>63</v>
      </c>
    </row>
    <row r="181" spans="1:2">
      <c r="A181" s="1"/>
      <c r="B181" s="1"/>
    </row>
    <row r="182" spans="1:2">
      <c r="A182" s="1" t="s">
        <v>64</v>
      </c>
      <c r="B182" s="3" t="s">
        <v>65</v>
      </c>
    </row>
    <row r="183" spans="1:2">
      <c r="A183" s="1"/>
      <c r="B183" s="1" t="s">
        <v>66</v>
      </c>
    </row>
    <row r="184" spans="1:2">
      <c r="A184" s="1"/>
      <c r="B184" s="1" t="s">
        <v>67</v>
      </c>
    </row>
    <row r="185" spans="1:2">
      <c r="A185" s="1"/>
      <c r="B185" s="1" t="s">
        <v>68</v>
      </c>
    </row>
    <row r="186" spans="1:2">
      <c r="A186" s="1"/>
      <c r="B186" s="1" t="s">
        <v>69</v>
      </c>
    </row>
    <row r="187" spans="1:2">
      <c r="A187" s="1"/>
      <c r="B187" s="1" t="s">
        <v>70</v>
      </c>
    </row>
    <row r="188" spans="1:2">
      <c r="A188" s="1"/>
      <c r="B188" s="1" t="s">
        <v>71</v>
      </c>
    </row>
    <row r="189" spans="1:2">
      <c r="A189" s="1"/>
      <c r="B189" s="1" t="s">
        <v>72</v>
      </c>
    </row>
    <row r="190" spans="1:2">
      <c r="A190" s="1"/>
      <c r="B190" s="1" t="s">
        <v>73</v>
      </c>
    </row>
    <row r="191" spans="1:2">
      <c r="A191" s="1"/>
      <c r="B191" s="1"/>
    </row>
    <row r="192" spans="1:2">
      <c r="A192" s="1" t="s">
        <v>74</v>
      </c>
      <c r="B192" s="3" t="s">
        <v>75</v>
      </c>
    </row>
    <row r="193" spans="1:2">
      <c r="A193" s="1"/>
      <c r="B193" s="1" t="s">
        <v>76</v>
      </c>
    </row>
    <row r="194" spans="1:2">
      <c r="A194" s="1"/>
      <c r="B194" s="1" t="s">
        <v>77</v>
      </c>
    </row>
    <row r="195" spans="1:2">
      <c r="A195" s="1"/>
      <c r="B195" s="1" t="s">
        <v>78</v>
      </c>
    </row>
    <row r="196" spans="1:2">
      <c r="A196" s="1"/>
      <c r="B196" s="1" t="s">
        <v>373</v>
      </c>
    </row>
    <row r="197" spans="1:2">
      <c r="A197" s="1"/>
      <c r="B197" s="1" t="s">
        <v>374</v>
      </c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 t="s">
        <v>375</v>
      </c>
      <c r="B203" s="3" t="s">
        <v>376</v>
      </c>
    </row>
    <row r="204" spans="1:2">
      <c r="A204" s="1"/>
      <c r="B204" s="1" t="s">
        <v>625</v>
      </c>
    </row>
    <row r="205" spans="1:2">
      <c r="A205" s="1"/>
      <c r="B205" s="1" t="s">
        <v>377</v>
      </c>
    </row>
    <row r="206" spans="1:2">
      <c r="A206" s="1"/>
      <c r="B206" s="1" t="s">
        <v>378</v>
      </c>
    </row>
    <row r="207" spans="1:2">
      <c r="A207" s="1"/>
      <c r="B207" s="1"/>
    </row>
    <row r="208" spans="1:2">
      <c r="A208" s="1" t="s">
        <v>379</v>
      </c>
      <c r="B208" s="3" t="s">
        <v>380</v>
      </c>
    </row>
    <row r="209" spans="1:2">
      <c r="A209" s="1"/>
      <c r="B209" s="1" t="s">
        <v>381</v>
      </c>
    </row>
    <row r="210" spans="1:2">
      <c r="A210" s="1"/>
      <c r="B210" s="1" t="s">
        <v>382</v>
      </c>
    </row>
    <row r="211" spans="1:2">
      <c r="A211" s="1"/>
      <c r="B211" s="1" t="s">
        <v>383</v>
      </c>
    </row>
    <row r="212" spans="1:2">
      <c r="A212" s="1"/>
      <c r="B212" s="1" t="s">
        <v>384</v>
      </c>
    </row>
    <row r="213" spans="1:2">
      <c r="A213" s="1"/>
      <c r="B213" s="1"/>
    </row>
    <row r="214" spans="1:2">
      <c r="A214" s="1"/>
      <c r="B214" s="1" t="s">
        <v>385</v>
      </c>
    </row>
    <row r="215" spans="1:2">
      <c r="A215" s="1"/>
      <c r="B215" s="1" t="s">
        <v>386</v>
      </c>
    </row>
    <row r="216" spans="1:2">
      <c r="A216" s="1"/>
      <c r="B216" s="1" t="s">
        <v>387</v>
      </c>
    </row>
    <row r="217" spans="1:2">
      <c r="A217" s="1"/>
      <c r="B217" s="1" t="s">
        <v>388</v>
      </c>
    </row>
    <row r="218" spans="1:2">
      <c r="A218" s="1"/>
      <c r="B218" s="1" t="s">
        <v>389</v>
      </c>
    </row>
    <row r="219" spans="1:2">
      <c r="A219" s="1"/>
      <c r="B219" s="1" t="s">
        <v>390</v>
      </c>
    </row>
    <row r="220" spans="1:2">
      <c r="A220" s="1"/>
      <c r="B220" s="1"/>
    </row>
    <row r="221" spans="1:2">
      <c r="A221" s="1"/>
      <c r="B221" s="1" t="s">
        <v>391</v>
      </c>
    </row>
    <row r="222" spans="1:2">
      <c r="A222" s="1"/>
      <c r="B222" s="1" t="s">
        <v>392</v>
      </c>
    </row>
    <row r="223" spans="1:2">
      <c r="A223" s="1"/>
      <c r="B223" s="1" t="s">
        <v>393</v>
      </c>
    </row>
    <row r="224" spans="1:2">
      <c r="A224" s="1"/>
      <c r="B224" s="1" t="s">
        <v>394</v>
      </c>
    </row>
    <row r="225" spans="1:2">
      <c r="A225" s="1"/>
      <c r="B225" s="1" t="s">
        <v>395</v>
      </c>
    </row>
    <row r="226" spans="1:2">
      <c r="A226" s="1"/>
      <c r="B226" s="1" t="s">
        <v>396</v>
      </c>
    </row>
    <row r="227" spans="1:2">
      <c r="A227" s="1"/>
      <c r="B227" s="1"/>
    </row>
    <row r="228" spans="1:2">
      <c r="A228" s="1"/>
      <c r="B228" s="1" t="s">
        <v>397</v>
      </c>
    </row>
    <row r="229" spans="1:2">
      <c r="A229" s="1"/>
      <c r="B229" s="1" t="s">
        <v>398</v>
      </c>
    </row>
    <row r="230" spans="1:2">
      <c r="A230" s="1"/>
      <c r="B230" s="1" t="s">
        <v>399</v>
      </c>
    </row>
    <row r="231" spans="1:2">
      <c r="A231" s="1"/>
      <c r="B231" s="1" t="s">
        <v>400</v>
      </c>
    </row>
    <row r="232" spans="1:2">
      <c r="A232" s="1"/>
      <c r="B232" s="1" t="s">
        <v>401</v>
      </c>
    </row>
    <row r="233" spans="1:2">
      <c r="A233" s="1"/>
      <c r="B233" s="1" t="s">
        <v>402</v>
      </c>
    </row>
    <row r="234" spans="1:2">
      <c r="A234" s="1"/>
      <c r="B234" s="1" t="s">
        <v>403</v>
      </c>
    </row>
    <row r="235" spans="1:2">
      <c r="A235" s="1"/>
      <c r="B235" s="1" t="s">
        <v>404</v>
      </c>
    </row>
    <row r="236" spans="1:2">
      <c r="A236" s="1"/>
      <c r="B236" s="1" t="s">
        <v>405</v>
      </c>
    </row>
    <row r="237" spans="1:2">
      <c r="A237" s="1"/>
      <c r="B237" s="1"/>
    </row>
    <row r="238" spans="1:2">
      <c r="A238" s="1" t="s">
        <v>406</v>
      </c>
      <c r="B238" s="3" t="s">
        <v>351</v>
      </c>
    </row>
    <row r="239" spans="1:2">
      <c r="A239" s="1"/>
      <c r="B239" s="1" t="s">
        <v>407</v>
      </c>
    </row>
    <row r="240" spans="1:2">
      <c r="A240" s="1"/>
      <c r="B240" s="1" t="s">
        <v>408</v>
      </c>
    </row>
    <row r="241" spans="1:2">
      <c r="A241" s="1"/>
      <c r="B241" s="1"/>
    </row>
    <row r="242" spans="1:2">
      <c r="A242" s="1"/>
      <c r="B242" s="1" t="s">
        <v>409</v>
      </c>
    </row>
    <row r="243" spans="1:2">
      <c r="A243" s="1"/>
      <c r="B243" s="1" t="s">
        <v>410</v>
      </c>
    </row>
    <row r="244" spans="1:2">
      <c r="A244" s="1"/>
      <c r="B244" s="1" t="s">
        <v>412</v>
      </c>
    </row>
    <row r="245" spans="1:2">
      <c r="A245" s="1"/>
      <c r="B245" s="1" t="s">
        <v>413</v>
      </c>
    </row>
    <row r="246" spans="1:2">
      <c r="A246" s="1"/>
      <c r="B246" s="1" t="s">
        <v>414</v>
      </c>
    </row>
    <row r="247" spans="1:2">
      <c r="A247" s="1"/>
      <c r="B247" s="1"/>
    </row>
    <row r="248" spans="1:2">
      <c r="A248" s="1"/>
      <c r="B248" s="1" t="s">
        <v>415</v>
      </c>
    </row>
    <row r="249" spans="1:2">
      <c r="A249" s="1"/>
      <c r="B249" s="1" t="s">
        <v>416</v>
      </c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</sheetData>
  <mergeCells count="2">
    <mergeCell ref="A2:E2"/>
    <mergeCell ref="A4:E4"/>
  </mergeCells>
  <phoneticPr fontId="0" type="noConversion"/>
  <pageMargins left="0.58299999999999996" right="0.5" top="0.5" bottom="0.58599999999999997" header="0.5" footer="0.5"/>
  <pageSetup scale="92" orientation="portrait" blackAndWhite="1" horizontalDpi="300" verticalDpi="300" r:id="rId1"/>
  <headerFooter alignWithMargins="0">
    <oddFooter>&amp;C1-&amp;P</oddFooter>
  </headerFooter>
  <rowBreaks count="6" manualBreakCount="6">
    <brk id="50" max="16383" man="1"/>
    <brk id="100" max="16383" man="1"/>
    <brk id="150" max="16383" man="1"/>
    <brk id="201" max="16383" man="1"/>
    <brk id="251" max="16383" man="1"/>
    <brk id="3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F867"/>
  <sheetViews>
    <sheetView tabSelected="1" defaultGridColor="0" topLeftCell="A218" colorId="22" zoomScale="68" zoomScaleNormal="68" zoomScaleSheetLayoutView="70" workbookViewId="0">
      <selection activeCell="Y670" sqref="Y670"/>
    </sheetView>
  </sheetViews>
  <sheetFormatPr defaultColWidth="9.625" defaultRowHeight="15.75"/>
  <cols>
    <col min="1" max="1" width="6.625" style="47" customWidth="1"/>
    <col min="2" max="2" width="6.875" style="47" customWidth="1"/>
    <col min="3" max="3" width="23.5" style="47" customWidth="1"/>
    <col min="4" max="4" width="36" style="47" customWidth="1"/>
    <col min="5" max="6" width="13.5" style="47" hidden="1" customWidth="1"/>
    <col min="7" max="7" width="13.375" style="47" hidden="1" customWidth="1"/>
    <col min="8" max="8" width="29" style="47" hidden="1" customWidth="1"/>
    <col min="9" max="9" width="19.25" style="47" hidden="1" customWidth="1"/>
    <col min="10" max="10" width="12.875" style="47" hidden="1" customWidth="1"/>
    <col min="11" max="11" width="11.875" style="47" hidden="1" customWidth="1"/>
    <col min="12" max="12" width="13" style="47" hidden="1" customWidth="1"/>
    <col min="13" max="13" width="14.125" style="47" hidden="1" customWidth="1"/>
    <col min="14" max="14" width="20.625" style="47" hidden="1" customWidth="1"/>
    <col min="15" max="19" width="19.875" style="47" hidden="1" customWidth="1"/>
    <col min="20" max="20" width="11.125" style="112" hidden="1" customWidth="1"/>
    <col min="21" max="21" width="11.5" style="112" hidden="1" customWidth="1"/>
    <col min="22" max="22" width="17" style="112" bestFit="1" customWidth="1"/>
    <col min="23" max="23" width="19.875" style="112" hidden="1" customWidth="1"/>
    <col min="24" max="24" width="12.25" style="112" bestFit="1" customWidth="1"/>
    <col min="25" max="25" width="13.75" style="112" customWidth="1"/>
    <col min="26" max="26" width="11.25" style="47" bestFit="1" customWidth="1"/>
    <col min="27" max="27" width="35.375" style="92" customWidth="1"/>
    <col min="28" max="28" width="31.75" style="47" customWidth="1"/>
    <col min="29" max="29" width="14.75" style="47" bestFit="1" customWidth="1"/>
    <col min="30" max="30" width="13.5" style="47" bestFit="1" customWidth="1"/>
    <col min="31" max="31" width="13.75" style="47" bestFit="1" customWidth="1"/>
    <col min="32" max="32" width="13.875" style="47" bestFit="1" customWidth="1"/>
    <col min="33" max="16384" width="9.625" style="47"/>
  </cols>
  <sheetData>
    <row r="1" spans="1:7" ht="23.25">
      <c r="A1" s="149" t="s">
        <v>695</v>
      </c>
      <c r="B1" s="150"/>
      <c r="C1" s="150"/>
      <c r="D1" s="150"/>
      <c r="E1" s="150"/>
      <c r="F1" s="150"/>
      <c r="G1" s="151"/>
    </row>
    <row r="2" spans="1:7">
      <c r="A2" s="6"/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6"/>
    </row>
    <row r="4" spans="1:7">
      <c r="A4" s="152" t="s">
        <v>380</v>
      </c>
      <c r="B4" s="152"/>
      <c r="C4" s="152"/>
      <c r="D4" s="152"/>
      <c r="E4" s="152"/>
      <c r="F4" s="152"/>
      <c r="G4" s="152"/>
    </row>
    <row r="5" spans="1:7">
      <c r="A5" s="8"/>
      <c r="B5" s="8"/>
      <c r="C5" s="7"/>
      <c r="D5" s="7"/>
      <c r="E5" s="6"/>
      <c r="F5" s="6"/>
      <c r="G5" s="6"/>
    </row>
    <row r="6" spans="1:7">
      <c r="A6" s="152" t="s">
        <v>466</v>
      </c>
      <c r="B6" s="152"/>
      <c r="C6" s="152"/>
      <c r="D6" s="152"/>
      <c r="E6" s="152"/>
      <c r="F6" s="152"/>
      <c r="G6" s="152"/>
    </row>
    <row r="7" spans="1:7">
      <c r="A7" s="48"/>
      <c r="B7" s="48"/>
      <c r="C7" s="49"/>
      <c r="D7" s="49"/>
      <c r="E7" s="6"/>
      <c r="F7" s="6"/>
      <c r="G7" s="6"/>
    </row>
    <row r="8" spans="1:7">
      <c r="A8" s="153" t="s">
        <v>632</v>
      </c>
      <c r="B8" s="153"/>
      <c r="C8" s="153"/>
      <c r="D8" s="153"/>
      <c r="E8" s="153"/>
      <c r="F8" s="153"/>
      <c r="G8" s="153"/>
    </row>
    <row r="9" spans="1:7">
      <c r="A9" s="51"/>
      <c r="B9" s="51"/>
      <c r="C9" s="51"/>
      <c r="D9" s="51"/>
      <c r="E9" s="6"/>
      <c r="F9" s="6"/>
      <c r="G9" s="6"/>
    </row>
    <row r="10" spans="1:7">
      <c r="A10" s="51"/>
      <c r="B10" s="51"/>
      <c r="C10" s="51"/>
      <c r="D10" s="51"/>
      <c r="E10" s="6"/>
      <c r="F10" s="6"/>
      <c r="G10" s="6"/>
    </row>
    <row r="11" spans="1:7">
      <c r="A11" s="51" t="s">
        <v>576</v>
      </c>
      <c r="B11" s="51"/>
      <c r="C11" s="51"/>
      <c r="D11" s="51"/>
      <c r="E11" s="6"/>
      <c r="F11" s="6"/>
      <c r="G11" s="6"/>
    </row>
    <row r="12" spans="1:7">
      <c r="A12" s="51"/>
      <c r="B12" s="51"/>
      <c r="C12" s="51"/>
      <c r="D12" s="51"/>
      <c r="E12" s="6"/>
      <c r="F12" s="6"/>
      <c r="G12" s="6"/>
    </row>
    <row r="13" spans="1:7">
      <c r="A13" s="51" t="s">
        <v>577</v>
      </c>
      <c r="B13" s="51"/>
      <c r="C13" s="51"/>
      <c r="D13" s="51"/>
      <c r="E13" s="6"/>
      <c r="F13" s="6"/>
      <c r="G13" s="6"/>
    </row>
    <row r="14" spans="1:7">
      <c r="A14" s="51"/>
      <c r="B14" s="51"/>
      <c r="C14" s="51"/>
      <c r="D14" s="51"/>
      <c r="E14" s="6"/>
      <c r="F14" s="6"/>
      <c r="G14" s="6"/>
    </row>
    <row r="15" spans="1:7">
      <c r="A15" s="51" t="s">
        <v>661</v>
      </c>
      <c r="B15" s="51">
        <v>2023</v>
      </c>
      <c r="C15" s="51"/>
      <c r="D15" s="51"/>
      <c r="E15" s="6"/>
      <c r="F15" s="6"/>
      <c r="G15" s="6"/>
    </row>
    <row r="16" spans="1:7">
      <c r="A16" s="51"/>
      <c r="B16" s="51"/>
      <c r="C16" s="51"/>
      <c r="D16" s="51"/>
      <c r="E16" s="6"/>
      <c r="F16" s="6"/>
      <c r="G16" s="6"/>
    </row>
    <row r="17" spans="1:7">
      <c r="A17" s="51"/>
      <c r="B17" s="51"/>
      <c r="C17" s="51"/>
      <c r="D17" s="51"/>
      <c r="E17" s="6"/>
      <c r="F17" s="6"/>
      <c r="G17" s="6"/>
    </row>
    <row r="18" spans="1:7">
      <c r="A18" s="51" t="s">
        <v>578</v>
      </c>
      <c r="B18" s="51"/>
      <c r="C18" s="51"/>
      <c r="D18" s="51"/>
      <c r="E18" s="6"/>
      <c r="F18" s="6"/>
      <c r="G18" s="6"/>
    </row>
    <row r="19" spans="1:7">
      <c r="A19" s="51"/>
      <c r="B19" s="51"/>
      <c r="C19" s="51"/>
      <c r="D19" s="51"/>
      <c r="E19" s="6"/>
      <c r="F19" s="6"/>
      <c r="G19" s="6"/>
    </row>
    <row r="20" spans="1:7">
      <c r="A20" s="51" t="s">
        <v>579</v>
      </c>
      <c r="B20" s="51"/>
      <c r="C20" s="51"/>
      <c r="D20" s="51"/>
      <c r="E20" s="6"/>
      <c r="F20" s="6"/>
      <c r="G20" s="6"/>
    </row>
    <row r="21" spans="1:7">
      <c r="A21" s="51"/>
      <c r="B21" s="51"/>
      <c r="C21" s="51"/>
      <c r="D21" s="51"/>
      <c r="E21" s="6"/>
      <c r="F21" s="6"/>
      <c r="G21" s="6"/>
    </row>
    <row r="22" spans="1:7">
      <c r="A22" s="51"/>
      <c r="B22" s="51"/>
      <c r="C22" s="51"/>
      <c r="D22" s="51"/>
      <c r="E22" s="6"/>
      <c r="F22" s="6"/>
      <c r="G22" s="6"/>
    </row>
    <row r="23" spans="1:7">
      <c r="A23" s="6" t="s">
        <v>418</v>
      </c>
      <c r="B23" s="51"/>
      <c r="C23" s="51"/>
      <c r="D23" s="51"/>
      <c r="E23" s="6"/>
      <c r="F23" s="6"/>
      <c r="G23" s="6"/>
    </row>
    <row r="24" spans="1:7">
      <c r="A24" s="51"/>
      <c r="B24" s="51"/>
      <c r="C24" s="51"/>
      <c r="D24" s="51"/>
      <c r="E24" s="6"/>
      <c r="F24" s="6"/>
      <c r="G24" s="6"/>
    </row>
    <row r="25" spans="1:7">
      <c r="A25" s="6" t="s">
        <v>419</v>
      </c>
      <c r="B25" s="51"/>
      <c r="C25" s="51"/>
      <c r="D25" s="51"/>
      <c r="E25" s="6"/>
      <c r="F25" s="6"/>
      <c r="G25" s="6"/>
    </row>
    <row r="26" spans="1:7">
      <c r="A26" s="51"/>
      <c r="B26" s="51"/>
      <c r="C26" s="51"/>
      <c r="D26" s="51"/>
      <c r="E26" s="6"/>
      <c r="F26" s="6"/>
      <c r="G26" s="6"/>
    </row>
    <row r="27" spans="1:7">
      <c r="A27" s="51" t="s">
        <v>580</v>
      </c>
      <c r="B27" s="51"/>
      <c r="C27" s="51"/>
      <c r="D27" s="51"/>
      <c r="E27" s="6"/>
      <c r="F27" s="6"/>
      <c r="G27" s="6"/>
    </row>
    <row r="28" spans="1:7">
      <c r="A28" s="51"/>
      <c r="B28" s="51"/>
      <c r="C28" s="51"/>
      <c r="D28" s="51"/>
      <c r="E28" s="6"/>
      <c r="F28" s="6"/>
      <c r="G28" s="6"/>
    </row>
    <row r="29" spans="1:7">
      <c r="A29" s="51" t="s">
        <v>581</v>
      </c>
      <c r="B29" s="51"/>
      <c r="C29" s="51"/>
      <c r="D29" s="51"/>
      <c r="E29" s="6"/>
      <c r="F29" s="6"/>
      <c r="G29" s="6"/>
    </row>
    <row r="30" spans="1:7">
      <c r="A30" s="51"/>
      <c r="B30" s="51"/>
      <c r="C30" s="51"/>
      <c r="D30" s="51"/>
      <c r="E30" s="6"/>
      <c r="F30" s="6"/>
      <c r="G30" s="6"/>
    </row>
    <row r="31" spans="1:7">
      <c r="A31" s="51" t="s">
        <v>662</v>
      </c>
      <c r="B31" s="51"/>
      <c r="C31" s="51"/>
      <c r="D31" s="54" t="s">
        <v>696</v>
      </c>
      <c r="E31" s="6"/>
      <c r="F31" s="6"/>
      <c r="G31" s="6"/>
    </row>
    <row r="32" spans="1:7">
      <c r="A32" s="51" t="s">
        <v>697</v>
      </c>
      <c r="B32" s="51"/>
      <c r="C32" s="51"/>
      <c r="D32" s="51"/>
      <c r="E32" s="6"/>
      <c r="F32" s="6"/>
      <c r="G32" s="6"/>
    </row>
    <row r="33" spans="1:28">
      <c r="A33" s="51"/>
      <c r="B33" s="51"/>
      <c r="C33" s="54"/>
      <c r="D33" s="54"/>
      <c r="E33" s="51"/>
      <c r="F33" s="6"/>
      <c r="G33" s="6"/>
      <c r="H33" s="6"/>
      <c r="AA33" s="47"/>
      <c r="AB33" s="92"/>
    </row>
    <row r="34" spans="1:28">
      <c r="A34" s="51"/>
      <c r="B34" s="51"/>
      <c r="C34" s="51"/>
      <c r="D34" s="51"/>
      <c r="E34" s="6"/>
      <c r="F34" s="6"/>
      <c r="G34" s="6"/>
    </row>
    <row r="35" spans="1:28">
      <c r="A35" s="51"/>
      <c r="B35" s="51"/>
      <c r="C35" s="51"/>
      <c r="D35" s="51"/>
      <c r="E35" s="6"/>
      <c r="F35" s="6"/>
      <c r="G35" s="6"/>
    </row>
    <row r="36" spans="1:28">
      <c r="A36" s="6" t="s">
        <v>79</v>
      </c>
      <c r="B36" s="51"/>
      <c r="C36" s="51"/>
      <c r="D36" s="51"/>
      <c r="E36" s="6"/>
      <c r="F36" s="6"/>
      <c r="G36" s="6"/>
    </row>
    <row r="37" spans="1:28">
      <c r="A37" s="51"/>
      <c r="B37" s="51"/>
      <c r="C37" s="51"/>
      <c r="D37" s="51"/>
      <c r="E37" s="6"/>
      <c r="F37" s="6"/>
      <c r="G37" s="6"/>
    </row>
    <row r="38" spans="1:28">
      <c r="A38" s="6" t="s">
        <v>80</v>
      </c>
      <c r="B38" s="51"/>
      <c r="C38" s="51"/>
      <c r="D38" s="51"/>
      <c r="E38" s="6"/>
      <c r="F38" s="6"/>
      <c r="G38" s="6"/>
    </row>
    <row r="39" spans="1:28">
      <c r="A39" s="51"/>
      <c r="B39" s="51"/>
      <c r="C39" s="51"/>
      <c r="D39" s="51"/>
      <c r="E39" s="6"/>
      <c r="F39" s="6"/>
      <c r="G39" s="6"/>
    </row>
    <row r="40" spans="1:28">
      <c r="A40" s="6"/>
      <c r="B40" s="51" t="s">
        <v>582</v>
      </c>
      <c r="C40" s="51"/>
      <c r="D40" s="51"/>
      <c r="E40" s="6"/>
      <c r="F40" s="6"/>
      <c r="G40" s="6"/>
    </row>
    <row r="41" spans="1:28">
      <c r="A41" s="51"/>
      <c r="B41" s="51"/>
      <c r="C41" s="51"/>
      <c r="D41" s="51"/>
      <c r="E41" s="6"/>
      <c r="F41" s="6"/>
      <c r="G41" s="6"/>
    </row>
    <row r="42" spans="1:28">
      <c r="A42" s="51"/>
      <c r="B42" s="51" t="s">
        <v>571</v>
      </c>
      <c r="C42" s="51"/>
      <c r="D42" s="51"/>
      <c r="E42" s="6"/>
      <c r="F42" s="6"/>
      <c r="G42" s="6"/>
    </row>
    <row r="43" spans="1:28">
      <c r="A43" s="51"/>
      <c r="B43" s="51"/>
      <c r="C43" s="51"/>
      <c r="D43" s="51"/>
      <c r="E43" s="6"/>
      <c r="F43" s="6"/>
      <c r="G43" s="6"/>
    </row>
    <row r="44" spans="1:28">
      <c r="A44" s="51"/>
      <c r="B44" s="51" t="s">
        <v>583</v>
      </c>
      <c r="C44" s="51"/>
      <c r="D44" s="51"/>
      <c r="E44" s="6"/>
      <c r="F44" s="6"/>
      <c r="G44" s="6"/>
    </row>
    <row r="45" spans="1:28">
      <c r="A45" s="51"/>
      <c r="B45" s="51"/>
      <c r="C45" s="51"/>
      <c r="D45" s="51"/>
      <c r="E45" s="6"/>
      <c r="F45" s="6"/>
      <c r="G45" s="6"/>
    </row>
    <row r="46" spans="1:28">
      <c r="A46" s="51"/>
      <c r="B46" s="51" t="s">
        <v>445</v>
      </c>
      <c r="C46" s="51"/>
      <c r="D46" s="51"/>
      <c r="E46" s="6"/>
      <c r="F46" s="6"/>
      <c r="G46" s="6"/>
    </row>
    <row r="47" spans="1:28">
      <c r="A47" s="6"/>
      <c r="B47" s="6"/>
      <c r="C47" s="6"/>
      <c r="D47" s="6"/>
      <c r="E47" s="6"/>
      <c r="F47" s="6"/>
      <c r="G47" s="6"/>
    </row>
    <row r="48" spans="1:28" s="53" customFormat="1">
      <c r="A48" s="6"/>
      <c r="B48" s="6"/>
      <c r="C48" s="6"/>
      <c r="D48" s="6"/>
      <c r="E48" s="50"/>
      <c r="F48" s="50"/>
      <c r="G48" s="52"/>
      <c r="H48" s="52"/>
      <c r="I48" s="52"/>
      <c r="T48" s="113"/>
      <c r="U48" s="113"/>
      <c r="V48" s="113"/>
      <c r="W48" s="113"/>
      <c r="X48" s="113"/>
      <c r="Y48" s="113"/>
      <c r="AA48" s="92"/>
    </row>
    <row r="49" spans="1:32" ht="63">
      <c r="A49" s="6"/>
      <c r="B49" s="6"/>
      <c r="C49" s="6"/>
      <c r="D49" s="6"/>
      <c r="E49" s="69" t="s">
        <v>553</v>
      </c>
      <c r="F49" s="69" t="s">
        <v>554</v>
      </c>
      <c r="G49" s="69" t="s">
        <v>533</v>
      </c>
      <c r="H49" s="69" t="s">
        <v>551</v>
      </c>
      <c r="I49" s="69" t="s">
        <v>549</v>
      </c>
      <c r="J49" s="69" t="s">
        <v>552</v>
      </c>
      <c r="K49" s="74" t="s">
        <v>512</v>
      </c>
      <c r="L49" s="69" t="s">
        <v>411</v>
      </c>
      <c r="M49" s="69" t="s">
        <v>295</v>
      </c>
      <c r="N49" s="69" t="s">
        <v>634</v>
      </c>
      <c r="O49" s="69" t="s">
        <v>640</v>
      </c>
      <c r="P49" s="69" t="s">
        <v>641</v>
      </c>
      <c r="Q49" s="69" t="s">
        <v>642</v>
      </c>
      <c r="R49" s="69" t="s">
        <v>648</v>
      </c>
      <c r="S49" s="69" t="s">
        <v>652</v>
      </c>
      <c r="T49" s="114" t="s">
        <v>683</v>
      </c>
      <c r="U49" s="114" t="s">
        <v>653</v>
      </c>
      <c r="V49" s="114" t="s">
        <v>699</v>
      </c>
      <c r="W49" s="114" t="s">
        <v>674</v>
      </c>
      <c r="X49" s="114" t="s">
        <v>709</v>
      </c>
      <c r="Y49" s="114" t="s">
        <v>700</v>
      </c>
      <c r="Z49" s="69" t="s">
        <v>643</v>
      </c>
      <c r="AA49" s="91" t="s">
        <v>94</v>
      </c>
    </row>
    <row r="50" spans="1:32" ht="23.25">
      <c r="A50" s="10" t="s">
        <v>81</v>
      </c>
      <c r="B50" s="67" t="s">
        <v>82</v>
      </c>
      <c r="C50" s="6"/>
      <c r="D50" s="6"/>
      <c r="E50" s="6"/>
      <c r="F50" s="6"/>
      <c r="G50" s="6"/>
    </row>
    <row r="51" spans="1:32">
      <c r="A51" s="6"/>
      <c r="B51" s="6"/>
      <c r="C51" s="6"/>
      <c r="D51" s="6"/>
      <c r="E51" s="6"/>
      <c r="F51" s="6"/>
      <c r="G51" s="6"/>
    </row>
    <row r="52" spans="1:32">
      <c r="A52" s="6"/>
      <c r="B52" s="12" t="s">
        <v>83</v>
      </c>
      <c r="C52" s="6"/>
      <c r="D52" s="54"/>
      <c r="E52" s="55">
        <v>184129</v>
      </c>
      <c r="F52" s="55">
        <v>184129</v>
      </c>
      <c r="G52" s="55">
        <f>F76</f>
        <v>272902.02</v>
      </c>
      <c r="H52" s="71">
        <v>282778</v>
      </c>
      <c r="I52" s="55">
        <v>282778</v>
      </c>
      <c r="J52" s="65">
        <f>AB60</f>
        <v>0</v>
      </c>
      <c r="K52" s="65">
        <v>268522</v>
      </c>
      <c r="L52" s="65">
        <v>268522</v>
      </c>
      <c r="M52" s="46">
        <f>L76</f>
        <v>562112.04</v>
      </c>
      <c r="N52" s="46">
        <v>319867</v>
      </c>
      <c r="O52" s="46">
        <v>319867</v>
      </c>
      <c r="P52" s="46">
        <f>O76</f>
        <v>545329.43999999994</v>
      </c>
      <c r="Q52" s="46">
        <v>327444</v>
      </c>
      <c r="R52" s="46">
        <f>Q76</f>
        <v>538935.87999999989</v>
      </c>
      <c r="S52" s="46">
        <v>312479</v>
      </c>
      <c r="T52" s="115">
        <v>279024</v>
      </c>
      <c r="U52" s="115">
        <v>277821</v>
      </c>
      <c r="V52" s="115">
        <v>381045</v>
      </c>
      <c r="W52" s="115">
        <v>306493</v>
      </c>
      <c r="X52" s="115">
        <v>381045</v>
      </c>
      <c r="Y52" s="112">
        <v>609211</v>
      </c>
    </row>
    <row r="53" spans="1:32">
      <c r="A53" s="12"/>
      <c r="B53" s="12"/>
      <c r="C53" s="6"/>
      <c r="D53" s="6"/>
      <c r="E53" s="13"/>
      <c r="F53" s="13"/>
      <c r="G53" s="13"/>
    </row>
    <row r="54" spans="1:32">
      <c r="A54" s="6"/>
      <c r="B54" s="11" t="s">
        <v>84</v>
      </c>
      <c r="C54" s="6"/>
      <c r="D54" s="6"/>
      <c r="E54" s="13"/>
      <c r="F54" s="13"/>
      <c r="G54" s="13"/>
    </row>
    <row r="55" spans="1:32" ht="31.5">
      <c r="A55" s="10" t="s">
        <v>85</v>
      </c>
      <c r="B55" s="6"/>
      <c r="C55" s="6" t="s">
        <v>86</v>
      </c>
      <c r="D55" s="6"/>
      <c r="E55" s="55">
        <v>305071.02</v>
      </c>
      <c r="F55" s="55">
        <v>305071.02</v>
      </c>
      <c r="G55" s="55">
        <v>534362.61</v>
      </c>
      <c r="H55" s="55">
        <v>477852</v>
      </c>
      <c r="I55" s="65">
        <v>533822</v>
      </c>
      <c r="J55" s="55">
        <v>292000</v>
      </c>
      <c r="K55" s="55">
        <v>464393.65</v>
      </c>
      <c r="L55" s="65">
        <v>517620</v>
      </c>
      <c r="M55" s="55">
        <v>284844.40000000002</v>
      </c>
      <c r="N55" s="55">
        <v>462184.76</v>
      </c>
      <c r="O55" s="55">
        <f>519641.85-5379.04-10022-17134-20000</f>
        <v>467106.81</v>
      </c>
      <c r="P55" s="55">
        <v>267563.86</v>
      </c>
      <c r="Q55" s="55">
        <f>521095.48-Q221-Q238-Q272-Q295</f>
        <v>460766.5</v>
      </c>
      <c r="R55" s="55">
        <v>267564</v>
      </c>
      <c r="S55" s="55">
        <v>354633</v>
      </c>
      <c r="T55" s="116">
        <v>325000</v>
      </c>
      <c r="U55" s="116">
        <v>400342.94</v>
      </c>
      <c r="V55" s="116">
        <v>307441.39</v>
      </c>
      <c r="W55" s="116">
        <v>398792.11</v>
      </c>
      <c r="X55" s="116">
        <v>319163</v>
      </c>
      <c r="Y55" s="112">
        <v>307312</v>
      </c>
      <c r="Z55" s="90" t="e">
        <f>(V55/#REF!)-1</f>
        <v>#REF!</v>
      </c>
      <c r="AA55" s="96"/>
      <c r="AB55" s="133" t="s">
        <v>690</v>
      </c>
      <c r="AC55" s="134">
        <f>U55+U221+U238+U272+U295+U321+U430</f>
        <v>457626.94</v>
      </c>
      <c r="AD55" s="135"/>
      <c r="AE55" s="135"/>
      <c r="AF55" s="135"/>
    </row>
    <row r="56" spans="1:32" ht="31.5">
      <c r="A56" s="10" t="s">
        <v>87</v>
      </c>
      <c r="B56" s="6"/>
      <c r="C56" s="6" t="s">
        <v>88</v>
      </c>
      <c r="D56" s="6"/>
      <c r="E56" s="55">
        <v>100000</v>
      </c>
      <c r="F56" s="55">
        <v>103700</v>
      </c>
      <c r="G56" s="55">
        <v>106218.58</v>
      </c>
      <c r="H56" s="55">
        <v>85624</v>
      </c>
      <c r="I56" s="55">
        <v>101645</v>
      </c>
      <c r="J56" s="55">
        <v>95000</v>
      </c>
      <c r="K56" s="55">
        <v>96252.56</v>
      </c>
      <c r="L56" s="65">
        <v>117480</v>
      </c>
      <c r="M56" s="65">
        <v>86500</v>
      </c>
      <c r="N56" s="65">
        <v>82310.149999999994</v>
      </c>
      <c r="O56" s="65">
        <v>110415.27</v>
      </c>
      <c r="P56" s="65">
        <v>90000</v>
      </c>
      <c r="Q56" s="65">
        <v>102561.44</v>
      </c>
      <c r="R56" s="65">
        <v>85000</v>
      </c>
      <c r="S56" s="65">
        <v>95011</v>
      </c>
      <c r="T56" s="117">
        <v>85000</v>
      </c>
      <c r="U56" s="117">
        <v>128315.88</v>
      </c>
      <c r="V56" s="117">
        <v>85000</v>
      </c>
      <c r="W56" s="117">
        <v>88778.48</v>
      </c>
      <c r="X56" s="117">
        <v>256318</v>
      </c>
      <c r="Y56" s="117">
        <v>85000</v>
      </c>
      <c r="Z56" s="90" t="e">
        <f>(V56/#REF!)-1</f>
        <v>#REF!</v>
      </c>
      <c r="AB56" s="136" t="s">
        <v>691</v>
      </c>
      <c r="AC56" s="134">
        <v>523139</v>
      </c>
      <c r="AD56" s="137"/>
      <c r="AE56" s="136" t="s">
        <v>95</v>
      </c>
      <c r="AF56" s="138"/>
    </row>
    <row r="57" spans="1:32">
      <c r="A57" s="10" t="s">
        <v>89</v>
      </c>
      <c r="B57" s="6"/>
      <c r="C57" s="6" t="s">
        <v>90</v>
      </c>
      <c r="D57" s="6"/>
      <c r="E57" s="55">
        <v>500</v>
      </c>
      <c r="F57" s="55">
        <v>692</v>
      </c>
      <c r="G57" s="55">
        <v>1030.93</v>
      </c>
      <c r="H57" s="55">
        <v>686</v>
      </c>
      <c r="I57" s="55">
        <v>900</v>
      </c>
      <c r="J57" s="55">
        <v>750</v>
      </c>
      <c r="K57" s="55">
        <v>582.87</v>
      </c>
      <c r="L57" s="65">
        <v>1079.6500000000001</v>
      </c>
      <c r="M57" s="55">
        <v>750</v>
      </c>
      <c r="N57" s="55">
        <v>700.98</v>
      </c>
      <c r="O57" s="55">
        <f>1106.55+42.66</f>
        <v>1149.21</v>
      </c>
      <c r="P57" s="55">
        <v>750</v>
      </c>
      <c r="Q57" s="55">
        <v>1168.1400000000001</v>
      </c>
      <c r="R57" s="55">
        <v>1000</v>
      </c>
      <c r="S57" s="55">
        <v>1138</v>
      </c>
      <c r="T57" s="116">
        <v>1000</v>
      </c>
      <c r="U57" s="116">
        <v>650.87</v>
      </c>
      <c r="V57" s="116">
        <v>600</v>
      </c>
      <c r="W57" s="116">
        <v>490.25</v>
      </c>
      <c r="X57" s="116">
        <v>932</v>
      </c>
      <c r="Y57" s="116">
        <v>600</v>
      </c>
      <c r="Z57" s="90" t="e">
        <f>(V57/#REF!)-1</f>
        <v>#REF!</v>
      </c>
      <c r="AA57" s="96"/>
      <c r="AB57" s="139" t="s">
        <v>315</v>
      </c>
      <c r="AC57" s="140" t="e">
        <f>#REF!+#REF!+#REF!+#REF!+#REF!+#REF!</f>
        <v>#REF!</v>
      </c>
      <c r="AD57" s="135"/>
      <c r="AE57" s="135"/>
      <c r="AF57" s="135"/>
    </row>
    <row r="58" spans="1:32">
      <c r="A58" s="10" t="s">
        <v>91</v>
      </c>
      <c r="B58" s="6"/>
      <c r="C58" s="6" t="s">
        <v>92</v>
      </c>
      <c r="D58" s="6"/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/>
      <c r="O58" s="55"/>
      <c r="P58" s="55"/>
      <c r="Q58" s="55"/>
      <c r="R58" s="55"/>
      <c r="S58" s="55"/>
      <c r="T58" s="116"/>
      <c r="U58" s="116"/>
      <c r="V58" s="116"/>
      <c r="W58" s="116"/>
      <c r="X58" s="116"/>
      <c r="Z58" s="84"/>
      <c r="AB58" s="139" t="s">
        <v>316</v>
      </c>
      <c r="AC58" s="141" t="e">
        <f>SUM(AC56:AC57)</f>
        <v>#REF!</v>
      </c>
      <c r="AD58" s="141" t="e">
        <f>AC58+(#REF!+#REF!+#REF!+#REF!+#REF!+#REF!+#REF!)</f>
        <v>#REF!</v>
      </c>
      <c r="AE58" s="141" t="e">
        <f>AD58-#REF!</f>
        <v>#REF!</v>
      </c>
      <c r="AF58" s="135"/>
    </row>
    <row r="59" spans="1:32" ht="47.25">
      <c r="A59" s="10" t="s">
        <v>93</v>
      </c>
      <c r="B59" s="6"/>
      <c r="C59" s="6" t="s">
        <v>96</v>
      </c>
      <c r="D59" s="6"/>
      <c r="E59" s="55">
        <v>500</v>
      </c>
      <c r="F59" s="55">
        <v>2826</v>
      </c>
      <c r="G59" s="55">
        <v>1351.65</v>
      </c>
      <c r="H59" s="55">
        <v>100</v>
      </c>
      <c r="I59" s="55">
        <v>100</v>
      </c>
      <c r="J59" s="55">
        <v>500</v>
      </c>
      <c r="K59" s="55">
        <v>50</v>
      </c>
      <c r="L59" s="55">
        <v>50</v>
      </c>
      <c r="M59" s="65">
        <v>250</v>
      </c>
      <c r="N59" s="65">
        <v>516.16</v>
      </c>
      <c r="O59" s="65">
        <v>2043.16</v>
      </c>
      <c r="P59" s="65">
        <v>250</v>
      </c>
      <c r="Q59" s="65">
        <v>4335.4399999999996</v>
      </c>
      <c r="R59" s="65">
        <v>50</v>
      </c>
      <c r="S59" s="65">
        <v>0</v>
      </c>
      <c r="T59" s="117">
        <v>50</v>
      </c>
      <c r="U59" s="117">
        <v>1603.56</v>
      </c>
      <c r="V59" s="117"/>
      <c r="W59" s="117"/>
      <c r="X59" s="117"/>
      <c r="Z59" s="90"/>
      <c r="AB59" s="135"/>
      <c r="AC59" s="135"/>
      <c r="AD59" s="142" t="s">
        <v>317</v>
      </c>
      <c r="AE59" s="142" t="s">
        <v>657</v>
      </c>
      <c r="AF59" s="135"/>
    </row>
    <row r="60" spans="1:32">
      <c r="A60" s="10"/>
      <c r="B60" s="6"/>
      <c r="C60" s="6" t="s">
        <v>585</v>
      </c>
      <c r="D60" s="6"/>
      <c r="E60" s="13">
        <v>5000</v>
      </c>
      <c r="F60" s="13">
        <v>700</v>
      </c>
      <c r="G60" s="13">
        <v>858.04</v>
      </c>
      <c r="I60" s="71">
        <v>1100</v>
      </c>
      <c r="L60" s="53"/>
      <c r="M60" s="53"/>
      <c r="N60" s="53"/>
      <c r="O60" s="53"/>
      <c r="P60" s="53"/>
      <c r="Q60" s="53"/>
      <c r="R60" s="53"/>
      <c r="S60" s="53"/>
      <c r="T60" s="113"/>
      <c r="U60" s="113"/>
      <c r="V60" s="113"/>
      <c r="W60" s="113"/>
      <c r="X60" s="113"/>
      <c r="Z60" s="53"/>
      <c r="AB60" s="134"/>
      <c r="AC60" s="143"/>
      <c r="AD60" s="135"/>
      <c r="AE60" s="135"/>
      <c r="AF60" s="135"/>
    </row>
    <row r="61" spans="1:32" s="53" customFormat="1">
      <c r="A61" s="12"/>
      <c r="B61" s="12"/>
      <c r="C61" s="14" t="s">
        <v>97</v>
      </c>
      <c r="D61" s="14"/>
      <c r="E61" s="56">
        <f t="shared" ref="E61:J61" si="0">SUM(E55:E60)</f>
        <v>411071.02</v>
      </c>
      <c r="F61" s="56">
        <f t="shared" si="0"/>
        <v>412989.02</v>
      </c>
      <c r="G61" s="56">
        <f t="shared" si="0"/>
        <v>643821.81000000006</v>
      </c>
      <c r="H61" s="56">
        <f t="shared" si="0"/>
        <v>564262</v>
      </c>
      <c r="I61" s="56">
        <f t="shared" si="0"/>
        <v>637567</v>
      </c>
      <c r="J61" s="56">
        <f t="shared" si="0"/>
        <v>388250</v>
      </c>
      <c r="K61" s="56">
        <f t="shared" ref="K61:Q61" si="1">SUM(K55:K60)</f>
        <v>561279.07999999996</v>
      </c>
      <c r="L61" s="56">
        <f t="shared" si="1"/>
        <v>636229.65</v>
      </c>
      <c r="M61" s="56">
        <f t="shared" si="1"/>
        <v>372344.4</v>
      </c>
      <c r="N61" s="56">
        <f t="shared" si="1"/>
        <v>545712.05000000005</v>
      </c>
      <c r="O61" s="56">
        <f t="shared" si="1"/>
        <v>580714.44999999995</v>
      </c>
      <c r="P61" s="56">
        <f t="shared" si="1"/>
        <v>358563.86</v>
      </c>
      <c r="Q61" s="56">
        <f t="shared" si="1"/>
        <v>568831.5199999999</v>
      </c>
      <c r="R61" s="56">
        <f>SUM(R55:R60)</f>
        <v>353614</v>
      </c>
      <c r="S61" s="56">
        <f t="shared" ref="S61:Y61" si="2">SUM(S55:S60)</f>
        <v>450782</v>
      </c>
      <c r="T61" s="118">
        <f t="shared" si="2"/>
        <v>411050</v>
      </c>
      <c r="U61" s="118">
        <f t="shared" si="2"/>
        <v>530913.25000000012</v>
      </c>
      <c r="V61" s="118">
        <f>SUM(V55:V60)</f>
        <v>393041.39</v>
      </c>
      <c r="W61" s="118">
        <f t="shared" si="2"/>
        <v>488060.83999999997</v>
      </c>
      <c r="X61" s="118">
        <f t="shared" si="2"/>
        <v>576413</v>
      </c>
      <c r="Y61" s="118">
        <f t="shared" si="2"/>
        <v>392912</v>
      </c>
      <c r="Z61" s="97" t="e">
        <f>(V61/#REF!)-1</f>
        <v>#REF!</v>
      </c>
      <c r="AA61" s="96"/>
      <c r="AB61" s="135"/>
      <c r="AC61" s="135"/>
      <c r="AD61" s="135"/>
      <c r="AE61" s="135"/>
      <c r="AF61" s="135"/>
    </row>
    <row r="62" spans="1:32">
      <c r="A62" s="12"/>
      <c r="B62" s="12"/>
      <c r="C62" s="6"/>
      <c r="D62" s="6"/>
      <c r="E62" s="13"/>
      <c r="F62" s="13"/>
      <c r="G62" s="13"/>
      <c r="AB62" s="144" t="s">
        <v>692</v>
      </c>
      <c r="AC62" s="134">
        <f>X52+X218+X235+X269+X292+X318+X427</f>
        <v>776315</v>
      </c>
      <c r="AD62" s="135"/>
      <c r="AE62" s="135"/>
      <c r="AF62" s="135"/>
    </row>
    <row r="63" spans="1:32" s="53" customFormat="1">
      <c r="A63" s="12"/>
      <c r="B63" s="12"/>
      <c r="C63" s="14" t="s">
        <v>98</v>
      </c>
      <c r="D63" s="14"/>
      <c r="E63" s="56">
        <f t="shared" ref="E63:W63" si="3">E61+E52</f>
        <v>595200.02</v>
      </c>
      <c r="F63" s="56">
        <f t="shared" si="3"/>
        <v>597118.02</v>
      </c>
      <c r="G63" s="56">
        <f t="shared" si="3"/>
        <v>916723.83000000007</v>
      </c>
      <c r="H63" s="56">
        <f t="shared" si="3"/>
        <v>847040</v>
      </c>
      <c r="I63" s="56">
        <f t="shared" si="3"/>
        <v>920345</v>
      </c>
      <c r="J63" s="56">
        <f t="shared" si="3"/>
        <v>388250</v>
      </c>
      <c r="K63" s="56">
        <f t="shared" si="3"/>
        <v>829801.08</v>
      </c>
      <c r="L63" s="56">
        <f t="shared" si="3"/>
        <v>904751.65</v>
      </c>
      <c r="M63" s="56">
        <f t="shared" si="3"/>
        <v>934456.44000000006</v>
      </c>
      <c r="N63" s="56">
        <f t="shared" si="3"/>
        <v>865579.05</v>
      </c>
      <c r="O63" s="56">
        <f t="shared" si="3"/>
        <v>900581.45</v>
      </c>
      <c r="P63" s="56">
        <f t="shared" si="3"/>
        <v>903893.29999999993</v>
      </c>
      <c r="Q63" s="56">
        <f t="shared" si="3"/>
        <v>896275.5199999999</v>
      </c>
      <c r="R63" s="56">
        <f t="shared" si="3"/>
        <v>892549.87999999989</v>
      </c>
      <c r="S63" s="56">
        <f t="shared" si="3"/>
        <v>763261</v>
      </c>
      <c r="T63" s="118">
        <f t="shared" si="3"/>
        <v>690074</v>
      </c>
      <c r="U63" s="118">
        <f t="shared" si="3"/>
        <v>808734.25000000012</v>
      </c>
      <c r="V63" s="118">
        <f>V61+V52</f>
        <v>774086.39</v>
      </c>
      <c r="W63" s="118">
        <f t="shared" si="3"/>
        <v>794553.84</v>
      </c>
      <c r="X63" s="118">
        <f>X61+X52</f>
        <v>957458</v>
      </c>
      <c r="Y63" s="118">
        <f>Y61+Y52</f>
        <v>1002123</v>
      </c>
      <c r="Z63" s="97" t="e">
        <f>(V63/#REF!)-1</f>
        <v>#REF!</v>
      </c>
      <c r="AA63" s="96"/>
      <c r="AB63" s="133" t="s">
        <v>675</v>
      </c>
      <c r="AC63" s="134">
        <f>X61+X224+X241+X276+X299+X325+X435</f>
        <v>801185.36999999988</v>
      </c>
      <c r="AD63" s="135"/>
      <c r="AE63" s="135"/>
      <c r="AF63" s="135"/>
    </row>
    <row r="64" spans="1:32" ht="31.5">
      <c r="A64" s="12"/>
      <c r="B64" s="12"/>
      <c r="C64" s="6"/>
      <c r="D64" s="6"/>
      <c r="E64" s="13"/>
      <c r="F64" s="13"/>
      <c r="G64" s="13"/>
      <c r="L64" s="53"/>
      <c r="M64" s="53"/>
      <c r="N64" s="53"/>
      <c r="O64" s="53"/>
      <c r="P64" s="53"/>
      <c r="Q64" s="53"/>
      <c r="R64" s="53"/>
      <c r="S64" s="53"/>
      <c r="T64" s="113"/>
      <c r="U64" s="113"/>
      <c r="V64" s="113"/>
      <c r="W64" s="113"/>
      <c r="X64" s="113"/>
      <c r="Z64" s="53"/>
      <c r="AB64" s="133" t="s">
        <v>667</v>
      </c>
      <c r="AC64" s="141">
        <f>SUM(AC62:AC63)</f>
        <v>1577500.3699999999</v>
      </c>
      <c r="AD64" s="135"/>
      <c r="AE64" s="135"/>
      <c r="AF64" s="135"/>
    </row>
    <row r="65" spans="1:32">
      <c r="A65" s="6"/>
      <c r="B65" s="11" t="s">
        <v>99</v>
      </c>
      <c r="C65" s="6"/>
      <c r="D65" s="6"/>
      <c r="E65" s="13"/>
      <c r="F65" s="13"/>
      <c r="G65" s="13"/>
      <c r="L65" s="53"/>
      <c r="M65" s="53"/>
      <c r="N65" s="53"/>
      <c r="O65" s="53"/>
      <c r="P65" s="53"/>
      <c r="Q65" s="53"/>
      <c r="R65" s="53"/>
      <c r="S65" s="53"/>
      <c r="T65" s="113"/>
      <c r="U65" s="113"/>
      <c r="V65" s="113"/>
      <c r="W65" s="113"/>
      <c r="X65" s="113"/>
      <c r="Z65" s="53"/>
      <c r="AB65" s="133" t="s">
        <v>676</v>
      </c>
      <c r="AC65" s="134">
        <f>X70+X229+X260+X283+X308+X337+X492</f>
        <v>668934.19999999995</v>
      </c>
      <c r="AD65" s="135"/>
      <c r="AE65" s="135"/>
      <c r="AF65" s="135"/>
    </row>
    <row r="66" spans="1:32" ht="31.5">
      <c r="A66" s="10" t="s">
        <v>100</v>
      </c>
      <c r="B66" s="6"/>
      <c r="C66" s="6" t="s">
        <v>101</v>
      </c>
      <c r="D66" s="6"/>
      <c r="E66" s="55">
        <f t="shared" ref="E66:J66" si="4">E132</f>
        <v>282000</v>
      </c>
      <c r="F66" s="55">
        <f t="shared" si="4"/>
        <v>191352</v>
      </c>
      <c r="G66" s="55">
        <f t="shared" si="4"/>
        <v>305644.29999999993</v>
      </c>
      <c r="H66" s="55">
        <f t="shared" si="4"/>
        <v>157016</v>
      </c>
      <c r="I66" s="65">
        <f t="shared" si="4"/>
        <v>208647</v>
      </c>
      <c r="J66" s="65">
        <f t="shared" si="4"/>
        <v>204250</v>
      </c>
      <c r="K66" s="65">
        <f t="shared" ref="K66:P66" si="5">K132</f>
        <v>149432.81999999998</v>
      </c>
      <c r="L66" s="65">
        <f t="shared" si="5"/>
        <v>198782.59</v>
      </c>
      <c r="M66" s="65">
        <f t="shared" si="5"/>
        <v>224400</v>
      </c>
      <c r="N66" s="65">
        <f t="shared" si="5"/>
        <v>153963.18</v>
      </c>
      <c r="O66" s="65">
        <f t="shared" si="5"/>
        <v>198649.37000000002</v>
      </c>
      <c r="P66" s="65">
        <f t="shared" si="5"/>
        <v>231499.91</v>
      </c>
      <c r="Q66" s="65">
        <f t="shared" ref="Q66" si="6">Q132</f>
        <v>205295.12</v>
      </c>
      <c r="R66" s="65">
        <f t="shared" ref="R66:S66" si="7">R132</f>
        <v>238500</v>
      </c>
      <c r="S66" s="65">
        <f t="shared" si="7"/>
        <v>216774</v>
      </c>
      <c r="T66" s="117">
        <f t="shared" ref="T66" si="8">T132</f>
        <v>245000</v>
      </c>
      <c r="U66" s="117">
        <f t="shared" ref="U66" si="9">U132</f>
        <v>209986</v>
      </c>
      <c r="V66" s="117">
        <f>V132</f>
        <v>539500</v>
      </c>
      <c r="W66" s="117">
        <f t="shared" ref="W66" si="10">W132</f>
        <v>155609.56000000003</v>
      </c>
      <c r="X66" s="117">
        <v>397608.48</v>
      </c>
      <c r="Y66" s="117">
        <f>Y132</f>
        <v>566000</v>
      </c>
      <c r="Z66" s="90" t="e">
        <f>(V66/#REF!)-1</f>
        <v>#REF!</v>
      </c>
      <c r="AB66" s="133" t="s">
        <v>680</v>
      </c>
      <c r="AC66" s="145">
        <f>AC64-AC65</f>
        <v>908566.16999999993</v>
      </c>
      <c r="AD66" s="135"/>
      <c r="AE66" s="135"/>
      <c r="AF66" s="135"/>
    </row>
    <row r="67" spans="1:32">
      <c r="A67" s="10" t="s">
        <v>102</v>
      </c>
      <c r="B67" s="6"/>
      <c r="C67" s="6" t="s">
        <v>103</v>
      </c>
      <c r="D67" s="6"/>
      <c r="E67" s="55">
        <f t="shared" ref="E67:J67" si="11">E178</f>
        <v>139200</v>
      </c>
      <c r="F67" s="55">
        <f t="shared" si="11"/>
        <v>99522</v>
      </c>
      <c r="G67" s="55">
        <f t="shared" si="11"/>
        <v>110565.17000000001</v>
      </c>
      <c r="H67" s="55">
        <f t="shared" si="11"/>
        <v>87265</v>
      </c>
      <c r="I67" s="55">
        <f t="shared" si="11"/>
        <v>117394</v>
      </c>
      <c r="J67" s="55">
        <f t="shared" si="11"/>
        <v>135200</v>
      </c>
      <c r="K67" s="55">
        <f t="shared" ref="K67:P67" si="12">K178</f>
        <v>89738.00999999998</v>
      </c>
      <c r="L67" s="65">
        <f t="shared" si="12"/>
        <v>115245</v>
      </c>
      <c r="M67" s="65">
        <f t="shared" si="12"/>
        <v>133700</v>
      </c>
      <c r="N67" s="65">
        <f t="shared" si="12"/>
        <v>89650.21</v>
      </c>
      <c r="O67" s="65">
        <f t="shared" si="12"/>
        <v>120352.76</v>
      </c>
      <c r="P67" s="65">
        <f t="shared" si="12"/>
        <v>134200</v>
      </c>
      <c r="Q67" s="65">
        <f t="shared" ref="Q67" si="13">Q178</f>
        <v>121840.85</v>
      </c>
      <c r="R67" s="65">
        <f t="shared" ref="R67:S67" si="14">R178</f>
        <v>134300</v>
      </c>
      <c r="S67" s="65">
        <f t="shared" si="14"/>
        <v>126775</v>
      </c>
      <c r="T67" s="117">
        <f t="shared" ref="T67" si="15">T178</f>
        <v>125800</v>
      </c>
      <c r="U67" s="117">
        <f t="shared" ref="U67" si="16">U178</f>
        <v>83184</v>
      </c>
      <c r="V67" s="117">
        <f>V178</f>
        <v>151900</v>
      </c>
      <c r="W67" s="117">
        <f t="shared" ref="W67" si="17">W178</f>
        <v>65453.440000000002</v>
      </c>
      <c r="X67" s="117">
        <f>X178</f>
        <v>91381.54</v>
      </c>
      <c r="Y67" s="117">
        <f>Y178</f>
        <v>154400</v>
      </c>
      <c r="Z67" s="90" t="e">
        <f>(V67/#REF!)-1</f>
        <v>#REF!</v>
      </c>
      <c r="AA67" s="96"/>
      <c r="AB67" s="133" t="s">
        <v>681</v>
      </c>
      <c r="AC67" s="140">
        <f>V55+V221+V238+V272+V295+V321+V430</f>
        <v>520129.39</v>
      </c>
      <c r="AD67" s="135"/>
      <c r="AE67" s="135"/>
      <c r="AF67" s="135"/>
    </row>
    <row r="68" spans="1:32" ht="31.5">
      <c r="A68" s="10" t="s">
        <v>104</v>
      </c>
      <c r="B68" s="6"/>
      <c r="C68" s="6" t="s">
        <v>586</v>
      </c>
      <c r="D68" s="6"/>
      <c r="E68" s="55">
        <f t="shared" ref="E68:J68" si="18">E211</f>
        <v>51000</v>
      </c>
      <c r="F68" s="55">
        <f t="shared" si="18"/>
        <v>33342</v>
      </c>
      <c r="G68" s="55">
        <f t="shared" si="18"/>
        <v>34712.049999999996</v>
      </c>
      <c r="H68" s="55">
        <f t="shared" si="18"/>
        <v>17815</v>
      </c>
      <c r="I68" s="65">
        <f t="shared" si="18"/>
        <v>29850</v>
      </c>
      <c r="J68" s="55">
        <f t="shared" si="18"/>
        <v>42600</v>
      </c>
      <c r="K68" s="55">
        <f t="shared" ref="K68:P68" si="19">K211</f>
        <v>20406.350000000002</v>
      </c>
      <c r="L68" s="65">
        <f t="shared" si="19"/>
        <v>28612.02</v>
      </c>
      <c r="M68" s="65">
        <f t="shared" si="19"/>
        <v>48350</v>
      </c>
      <c r="N68" s="65">
        <f t="shared" si="19"/>
        <v>26933.75</v>
      </c>
      <c r="O68" s="65">
        <f t="shared" si="19"/>
        <v>36249.880000000005</v>
      </c>
      <c r="P68" s="65">
        <f t="shared" si="19"/>
        <v>47868.19</v>
      </c>
      <c r="Q68" s="65">
        <f t="shared" ref="Q68" si="20">Q211</f>
        <v>30203.670000000002</v>
      </c>
      <c r="R68" s="65">
        <f t="shared" ref="R68:S68" si="21">R211</f>
        <v>50300</v>
      </c>
      <c r="S68" s="65">
        <f t="shared" si="21"/>
        <v>33343</v>
      </c>
      <c r="T68" s="117">
        <f t="shared" ref="T68" si="22">T211</f>
        <v>105800</v>
      </c>
      <c r="U68" s="117">
        <f t="shared" ref="U68" si="23">U211</f>
        <v>24648</v>
      </c>
      <c r="V68" s="117">
        <f>V211</f>
        <v>55300</v>
      </c>
      <c r="W68" s="117">
        <f t="shared" ref="W68" si="24">W211</f>
        <v>18212.580000000002</v>
      </c>
      <c r="X68" s="117">
        <f>X211</f>
        <v>26204.7</v>
      </c>
      <c r="Y68" s="117">
        <f>Y211</f>
        <v>82000</v>
      </c>
      <c r="Z68" s="90" t="e">
        <f>(V68/#REF!)-1</f>
        <v>#REF!</v>
      </c>
      <c r="AB68" s="133" t="s">
        <v>668</v>
      </c>
      <c r="AC68" s="140">
        <f>V56+V57+V322+V431+V432</f>
        <v>100900</v>
      </c>
      <c r="AD68" s="135"/>
      <c r="AE68" s="135"/>
      <c r="AF68" s="135"/>
    </row>
    <row r="69" spans="1:32">
      <c r="A69" s="6"/>
      <c r="B69" s="6"/>
      <c r="C69" s="6"/>
      <c r="D69" s="6"/>
      <c r="E69" s="13"/>
      <c r="F69" s="13"/>
      <c r="G69" s="13"/>
      <c r="L69" s="53"/>
      <c r="M69" s="87"/>
      <c r="N69" s="87"/>
      <c r="O69" s="87"/>
      <c r="P69" s="87"/>
      <c r="Q69" s="87"/>
      <c r="R69" s="87"/>
      <c r="S69" s="87"/>
      <c r="T69" s="119"/>
      <c r="U69" s="119"/>
      <c r="V69" s="119"/>
      <c r="W69" s="119"/>
      <c r="X69" s="119"/>
      <c r="Z69" s="86"/>
      <c r="AB69" s="133" t="s">
        <v>669</v>
      </c>
      <c r="AC69" s="140">
        <f>V70+V229+V257+V283+V308+V337+V492</f>
        <v>1179400</v>
      </c>
      <c r="AD69" s="135"/>
      <c r="AE69" s="135"/>
      <c r="AF69" s="135"/>
    </row>
    <row r="70" spans="1:32" s="53" customFormat="1" ht="31.5">
      <c r="A70" s="6"/>
      <c r="B70" s="6"/>
      <c r="C70" s="14" t="s">
        <v>105</v>
      </c>
      <c r="D70" s="14"/>
      <c r="E70" s="56">
        <f t="shared" ref="E70:J70" si="25">SUM(E66:E68)</f>
        <v>472200</v>
      </c>
      <c r="F70" s="56">
        <f t="shared" si="25"/>
        <v>324216</v>
      </c>
      <c r="G70" s="56">
        <f t="shared" si="25"/>
        <v>450921.51999999996</v>
      </c>
      <c r="H70" s="56">
        <f t="shared" si="25"/>
        <v>262096</v>
      </c>
      <c r="I70" s="56">
        <f t="shared" si="25"/>
        <v>355891</v>
      </c>
      <c r="J70" s="56">
        <f t="shared" si="25"/>
        <v>382050</v>
      </c>
      <c r="K70" s="56">
        <f>SUM(K66:K68)</f>
        <v>259577.17999999996</v>
      </c>
      <c r="L70" s="56">
        <f>SUM(L66:L68)</f>
        <v>342639.61</v>
      </c>
      <c r="M70" s="56">
        <f t="shared" ref="M70:X70" si="26">SUM(M66:M69)</f>
        <v>406450</v>
      </c>
      <c r="N70" s="56">
        <f t="shared" si="26"/>
        <v>270547.14</v>
      </c>
      <c r="O70" s="56">
        <f t="shared" si="26"/>
        <v>355252.01</v>
      </c>
      <c r="P70" s="56">
        <f t="shared" si="26"/>
        <v>413568.10000000003</v>
      </c>
      <c r="Q70" s="56">
        <f t="shared" si="26"/>
        <v>357339.63999999996</v>
      </c>
      <c r="R70" s="56">
        <f t="shared" si="26"/>
        <v>423100</v>
      </c>
      <c r="S70" s="56">
        <f t="shared" si="26"/>
        <v>376892</v>
      </c>
      <c r="T70" s="118">
        <f t="shared" ref="T70" si="27">SUM(T66:T69)</f>
        <v>476600</v>
      </c>
      <c r="U70" s="118">
        <f t="shared" ref="U70" si="28">SUM(U66:U69)</f>
        <v>317818</v>
      </c>
      <c r="V70" s="118">
        <f>SUM(V66:V69)</f>
        <v>746700</v>
      </c>
      <c r="W70" s="118">
        <f t="shared" si="26"/>
        <v>239275.58000000002</v>
      </c>
      <c r="X70" s="118">
        <f t="shared" si="26"/>
        <v>515194.72</v>
      </c>
      <c r="Y70" s="118">
        <f>SUM(Y66:Y69)</f>
        <v>802400</v>
      </c>
      <c r="Z70" s="97" t="e">
        <f>(V70/#REF!)-1</f>
        <v>#REF!</v>
      </c>
      <c r="AA70" s="92"/>
      <c r="AB70" s="133" t="s">
        <v>670</v>
      </c>
      <c r="AC70" s="146">
        <f>(AC66+AC67+AC68)-AC69</f>
        <v>350195.56000000006</v>
      </c>
      <c r="AD70" s="135"/>
      <c r="AE70" s="135"/>
      <c r="AF70" s="135"/>
    </row>
    <row r="71" spans="1:32">
      <c r="A71" s="6"/>
      <c r="B71" s="6"/>
      <c r="C71" s="6"/>
      <c r="D71" s="6"/>
      <c r="E71" s="13"/>
      <c r="F71" s="13"/>
      <c r="G71" s="13"/>
      <c r="AB71" s="14"/>
    </row>
    <row r="72" spans="1:32">
      <c r="A72" s="6"/>
      <c r="B72" s="6"/>
      <c r="C72" s="6" t="s">
        <v>106</v>
      </c>
      <c r="D72" s="6"/>
      <c r="E72" s="13">
        <v>30000</v>
      </c>
      <c r="F72" s="13">
        <v>0</v>
      </c>
      <c r="G72" s="55">
        <v>5000</v>
      </c>
      <c r="H72" s="71">
        <v>0</v>
      </c>
      <c r="I72" s="71">
        <v>0</v>
      </c>
      <c r="J72" s="71">
        <v>5000</v>
      </c>
      <c r="K72" s="71">
        <v>0</v>
      </c>
      <c r="L72" s="71">
        <v>0</v>
      </c>
      <c r="M72" s="71">
        <v>5000</v>
      </c>
      <c r="N72" s="71">
        <v>0</v>
      </c>
      <c r="O72" s="71">
        <v>0</v>
      </c>
      <c r="P72" s="71">
        <v>5000</v>
      </c>
      <c r="Q72" s="71">
        <v>0</v>
      </c>
      <c r="R72" s="71"/>
      <c r="S72" s="71"/>
      <c r="T72" s="115"/>
      <c r="U72" s="115"/>
      <c r="V72" s="115"/>
      <c r="W72" s="115"/>
      <c r="X72" s="115"/>
      <c r="Z72" s="90"/>
    </row>
    <row r="73" spans="1:32">
      <c r="A73" s="6"/>
      <c r="B73" s="6"/>
      <c r="C73" s="6"/>
      <c r="D73" s="6"/>
      <c r="E73" s="13"/>
      <c r="F73" s="13"/>
      <c r="G73" s="13"/>
    </row>
    <row r="74" spans="1:32" s="53" customFormat="1">
      <c r="A74" s="6"/>
      <c r="B74" s="12"/>
      <c r="C74" s="14" t="s">
        <v>107</v>
      </c>
      <c r="D74" s="14"/>
      <c r="E74" s="56">
        <f t="shared" ref="E74:J74" si="29">E70+E72</f>
        <v>502200</v>
      </c>
      <c r="F74" s="56">
        <f t="shared" si="29"/>
        <v>324216</v>
      </c>
      <c r="G74" s="56">
        <f t="shared" si="29"/>
        <v>455921.51999999996</v>
      </c>
      <c r="H74" s="56">
        <f t="shared" si="29"/>
        <v>262096</v>
      </c>
      <c r="I74" s="56">
        <f t="shared" si="29"/>
        <v>355891</v>
      </c>
      <c r="J74" s="56">
        <f t="shared" si="29"/>
        <v>387050</v>
      </c>
      <c r="K74" s="56">
        <f t="shared" ref="K74:P74" si="30">K70+K72</f>
        <v>259577.17999999996</v>
      </c>
      <c r="L74" s="56">
        <f t="shared" si="30"/>
        <v>342639.61</v>
      </c>
      <c r="M74" s="56">
        <f t="shared" si="30"/>
        <v>411450</v>
      </c>
      <c r="N74" s="56">
        <f t="shared" si="30"/>
        <v>270547.14</v>
      </c>
      <c r="O74" s="56">
        <f t="shared" si="30"/>
        <v>355252.01</v>
      </c>
      <c r="P74" s="56">
        <f t="shared" si="30"/>
        <v>418568.10000000003</v>
      </c>
      <c r="Q74" s="56">
        <f t="shared" ref="Q74:S74" si="31">Q70+Q72</f>
        <v>357339.63999999996</v>
      </c>
      <c r="R74" s="56">
        <f t="shared" si="31"/>
        <v>423100</v>
      </c>
      <c r="S74" s="56">
        <f t="shared" si="31"/>
        <v>376892</v>
      </c>
      <c r="T74" s="118">
        <f t="shared" ref="T74" si="32">T70+T72</f>
        <v>476600</v>
      </c>
      <c r="U74" s="118">
        <f t="shared" ref="U74" si="33">U70+U72</f>
        <v>317818</v>
      </c>
      <c r="V74" s="118">
        <f>V70</f>
        <v>746700</v>
      </c>
      <c r="W74" s="118">
        <f t="shared" ref="W74:X74" si="34">W70</f>
        <v>239275.58000000002</v>
      </c>
      <c r="X74" s="118">
        <f t="shared" si="34"/>
        <v>515194.72</v>
      </c>
      <c r="Y74" s="118">
        <f>SUM(Y70:Y73)</f>
        <v>802400</v>
      </c>
      <c r="Z74" s="97" t="e">
        <f>(V74/#REF!)-1</f>
        <v>#REF!</v>
      </c>
      <c r="AA74" s="92"/>
    </row>
    <row r="75" spans="1:32">
      <c r="A75" s="12"/>
      <c r="B75" s="12"/>
      <c r="C75" s="6"/>
      <c r="D75" s="6"/>
      <c r="E75" s="13"/>
      <c r="F75" s="13"/>
      <c r="G75" s="13"/>
      <c r="I75" s="53"/>
      <c r="J75" s="53"/>
      <c r="K75" s="53"/>
      <c r="Z75" s="84"/>
    </row>
    <row r="76" spans="1:32" s="53" customFormat="1">
      <c r="A76" s="6"/>
      <c r="B76" s="12" t="s">
        <v>108</v>
      </c>
      <c r="C76" s="6"/>
      <c r="D76" s="94">
        <v>42825</v>
      </c>
      <c r="E76" s="56">
        <f t="shared" ref="E76:J76" si="35">E63-E74</f>
        <v>93000.020000000019</v>
      </c>
      <c r="F76" s="56">
        <f t="shared" si="35"/>
        <v>272902.02</v>
      </c>
      <c r="G76" s="56">
        <f t="shared" si="35"/>
        <v>460802.31000000011</v>
      </c>
      <c r="H76" s="56">
        <f t="shared" si="35"/>
        <v>584944</v>
      </c>
      <c r="I76" s="56">
        <f t="shared" si="35"/>
        <v>564454</v>
      </c>
      <c r="J76" s="56">
        <f t="shared" si="35"/>
        <v>1200</v>
      </c>
      <c r="K76" s="56">
        <f t="shared" ref="K76:P76" si="36">K63-K74</f>
        <v>570223.9</v>
      </c>
      <c r="L76" s="56">
        <f t="shared" si="36"/>
        <v>562112.04</v>
      </c>
      <c r="M76" s="56">
        <f t="shared" si="36"/>
        <v>523006.44000000006</v>
      </c>
      <c r="N76" s="56">
        <f t="shared" si="36"/>
        <v>595031.91</v>
      </c>
      <c r="O76" s="56">
        <f t="shared" si="36"/>
        <v>545329.43999999994</v>
      </c>
      <c r="P76" s="56">
        <f t="shared" si="36"/>
        <v>485325.1999999999</v>
      </c>
      <c r="Q76" s="56">
        <f t="shared" ref="Q76:X76" si="37">Q63-Q74</f>
        <v>538935.87999999989</v>
      </c>
      <c r="R76" s="56">
        <f t="shared" si="37"/>
        <v>469449.87999999989</v>
      </c>
      <c r="S76" s="56">
        <f t="shared" si="37"/>
        <v>386369</v>
      </c>
      <c r="T76" s="118">
        <f t="shared" ref="T76" si="38">T63-T74</f>
        <v>213474</v>
      </c>
      <c r="U76" s="118">
        <f t="shared" ref="U76" si="39">U63-U74</f>
        <v>490916.25000000012</v>
      </c>
      <c r="V76" s="118">
        <f>V63-V74</f>
        <v>27386.390000000014</v>
      </c>
      <c r="W76" s="118">
        <f t="shared" si="37"/>
        <v>555278.26</v>
      </c>
      <c r="X76" s="118">
        <f t="shared" si="37"/>
        <v>442263.28</v>
      </c>
      <c r="Y76" s="118">
        <f>Y63-Y74</f>
        <v>199723</v>
      </c>
      <c r="Z76" s="97" t="e">
        <f>(V76/#REF!)-1</f>
        <v>#REF!</v>
      </c>
      <c r="AA76" s="92"/>
    </row>
    <row r="77" spans="1:32">
      <c r="A77" s="12"/>
      <c r="B77" s="12"/>
      <c r="C77" s="6"/>
      <c r="D77" s="6"/>
      <c r="E77" s="13"/>
      <c r="F77" s="13"/>
      <c r="G77" s="13"/>
    </row>
    <row r="78" spans="1:32">
      <c r="A78" s="12"/>
      <c r="B78" s="12"/>
      <c r="C78" s="6"/>
      <c r="D78" s="6"/>
      <c r="E78" s="15"/>
      <c r="F78" s="15"/>
      <c r="G78" s="15"/>
    </row>
    <row r="79" spans="1:32">
      <c r="A79" s="12"/>
      <c r="B79" s="12"/>
      <c r="C79" s="6"/>
      <c r="D79" s="6"/>
      <c r="E79" s="15"/>
      <c r="F79" s="15"/>
      <c r="G79" s="15"/>
    </row>
    <row r="80" spans="1:32" s="53" customFormat="1">
      <c r="A80" s="6"/>
      <c r="B80" s="6"/>
      <c r="C80" s="6"/>
      <c r="D80" s="6"/>
      <c r="E80" s="50" t="s">
        <v>561</v>
      </c>
      <c r="F80" s="50" t="s">
        <v>561</v>
      </c>
      <c r="G80" s="52"/>
      <c r="T80" s="113"/>
      <c r="U80" s="113"/>
      <c r="V80" s="113"/>
      <c r="W80" s="113"/>
      <c r="X80" s="113"/>
      <c r="Y80" s="113"/>
      <c r="AA80" s="92"/>
    </row>
    <row r="81" spans="1:27" ht="64.5">
      <c r="A81" s="16" t="s">
        <v>100</v>
      </c>
      <c r="B81" s="68" t="s">
        <v>109</v>
      </c>
      <c r="C81" s="6"/>
      <c r="D81" s="6"/>
      <c r="E81" s="9" t="s">
        <v>584</v>
      </c>
      <c r="F81" s="9" t="s">
        <v>587</v>
      </c>
      <c r="G81" s="69" t="s">
        <v>533</v>
      </c>
      <c r="H81" s="69" t="s">
        <v>551</v>
      </c>
      <c r="I81" s="69" t="s">
        <v>549</v>
      </c>
      <c r="J81" s="69" t="s">
        <v>552</v>
      </c>
      <c r="K81" s="74" t="s">
        <v>512</v>
      </c>
      <c r="L81" s="69" t="s">
        <v>411</v>
      </c>
      <c r="M81" s="69" t="s">
        <v>295</v>
      </c>
      <c r="N81" s="69" t="s">
        <v>296</v>
      </c>
      <c r="O81" s="69" t="s">
        <v>640</v>
      </c>
      <c r="P81" s="69" t="s">
        <v>641</v>
      </c>
      <c r="Q81" s="69" t="s">
        <v>642</v>
      </c>
      <c r="R81" s="69" t="s">
        <v>648</v>
      </c>
      <c r="S81" s="69" t="s">
        <v>652</v>
      </c>
      <c r="T81" s="114" t="s">
        <v>683</v>
      </c>
      <c r="U81" s="114" t="s">
        <v>684</v>
      </c>
      <c r="V81" s="114" t="s">
        <v>699</v>
      </c>
      <c r="W81" s="114" t="s">
        <v>674</v>
      </c>
      <c r="X81" s="114" t="s">
        <v>698</v>
      </c>
      <c r="Y81" s="114" t="s">
        <v>700</v>
      </c>
      <c r="Z81" s="69" t="s">
        <v>643</v>
      </c>
      <c r="AA81" s="91" t="s">
        <v>94</v>
      </c>
    </row>
    <row r="82" spans="1:27">
      <c r="A82" s="6"/>
      <c r="B82" s="6"/>
      <c r="C82" s="6"/>
      <c r="D82" s="6"/>
      <c r="E82" s="13"/>
      <c r="F82" s="13"/>
      <c r="G82" s="13"/>
      <c r="K82" s="75"/>
    </row>
    <row r="83" spans="1:27">
      <c r="A83" s="6"/>
      <c r="B83" s="17" t="s">
        <v>110</v>
      </c>
      <c r="C83" s="6"/>
      <c r="D83" s="6"/>
      <c r="E83" s="13"/>
      <c r="F83" s="13"/>
      <c r="G83" s="13"/>
      <c r="K83" s="75"/>
    </row>
    <row r="84" spans="1:27">
      <c r="A84" s="10" t="s">
        <v>111</v>
      </c>
      <c r="B84" s="6"/>
      <c r="C84" s="6" t="s">
        <v>112</v>
      </c>
      <c r="D84" s="6"/>
      <c r="E84" s="55">
        <v>200000</v>
      </c>
      <c r="F84" s="55">
        <v>158000</v>
      </c>
      <c r="G84" s="55">
        <f>237552.28-69887.57</f>
        <v>167664.71</v>
      </c>
      <c r="H84" s="55">
        <v>128889</v>
      </c>
      <c r="I84" s="65">
        <v>160000</v>
      </c>
      <c r="J84" s="55">
        <v>140000</v>
      </c>
      <c r="K84" s="55">
        <v>116497.3</v>
      </c>
      <c r="L84" s="65">
        <v>153335.57999999999</v>
      </c>
      <c r="M84" s="55">
        <v>140000</v>
      </c>
      <c r="N84" s="89">
        <v>115484.6</v>
      </c>
      <c r="O84" s="78">
        <v>151123.89000000001</v>
      </c>
      <c r="P84" s="55">
        <v>145000</v>
      </c>
      <c r="Q84" s="55">
        <v>152693.37</v>
      </c>
      <c r="R84" s="55">
        <v>145000</v>
      </c>
      <c r="S84" s="55">
        <v>163572</v>
      </c>
      <c r="T84" s="116">
        <v>150000</v>
      </c>
      <c r="U84" s="116">
        <v>158078</v>
      </c>
      <c r="V84" s="116">
        <v>275000</v>
      </c>
      <c r="W84" s="116">
        <v>114240.32000000001</v>
      </c>
      <c r="X84" s="116">
        <v>198058.79</v>
      </c>
      <c r="Y84" s="116">
        <v>275000</v>
      </c>
      <c r="Z84" s="90">
        <f>(V84/Y84)-1</f>
        <v>0</v>
      </c>
      <c r="AA84" s="96"/>
    </row>
    <row r="85" spans="1:27">
      <c r="A85" s="10" t="s">
        <v>113</v>
      </c>
      <c r="B85" s="6"/>
      <c r="C85" s="6" t="s">
        <v>114</v>
      </c>
      <c r="D85" s="6"/>
      <c r="E85" s="55">
        <v>40000</v>
      </c>
      <c r="F85" s="55">
        <v>16000</v>
      </c>
      <c r="G85" s="55">
        <f>39456-19728</f>
        <v>19728</v>
      </c>
      <c r="H85" s="55">
        <v>14724</v>
      </c>
      <c r="I85" s="55">
        <v>20000</v>
      </c>
      <c r="J85" s="55">
        <v>22000</v>
      </c>
      <c r="K85" s="55">
        <v>15528</v>
      </c>
      <c r="L85" s="65">
        <v>20790</v>
      </c>
      <c r="M85" s="55">
        <v>23150</v>
      </c>
      <c r="N85" s="89">
        <v>16650</v>
      </c>
      <c r="O85" s="78">
        <v>22344</v>
      </c>
      <c r="P85" s="55">
        <v>25000</v>
      </c>
      <c r="Q85" s="55">
        <v>24144</v>
      </c>
      <c r="R85" s="55">
        <v>29000</v>
      </c>
      <c r="S85" s="55">
        <v>26702</v>
      </c>
      <c r="T85" s="116">
        <v>36000</v>
      </c>
      <c r="U85" s="116">
        <v>30971</v>
      </c>
      <c r="V85" s="116">
        <v>110000</v>
      </c>
      <c r="W85" s="116">
        <v>23291</v>
      </c>
      <c r="X85" s="116">
        <v>51809</v>
      </c>
      <c r="Y85" s="116">
        <v>110000</v>
      </c>
      <c r="Z85" s="90">
        <f t="shared" ref="Z85" si="40">(V85/Y85)-1</f>
        <v>0</v>
      </c>
      <c r="AA85" s="96"/>
    </row>
    <row r="86" spans="1:27">
      <c r="A86" s="10" t="s">
        <v>115</v>
      </c>
      <c r="B86" s="6"/>
      <c r="C86" s="6" t="s">
        <v>116</v>
      </c>
      <c r="D86" s="6"/>
      <c r="E86" s="55"/>
      <c r="F86" s="55"/>
      <c r="G86" s="55"/>
      <c r="N86" s="75"/>
      <c r="O86" s="71"/>
      <c r="X86" s="123"/>
      <c r="Z86" s="110"/>
    </row>
    <row r="87" spans="1:27">
      <c r="A87" s="10" t="s">
        <v>117</v>
      </c>
      <c r="B87" s="6"/>
      <c r="C87" s="6" t="s">
        <v>118</v>
      </c>
      <c r="D87" s="6"/>
      <c r="E87" s="55"/>
      <c r="F87" s="55"/>
      <c r="G87" s="55"/>
      <c r="N87" s="75"/>
      <c r="O87" s="71"/>
      <c r="X87" s="123"/>
      <c r="Z87" s="110"/>
    </row>
    <row r="88" spans="1:27">
      <c r="A88" s="10" t="s">
        <v>119</v>
      </c>
      <c r="B88" s="6"/>
      <c r="C88" s="6" t="s">
        <v>120</v>
      </c>
      <c r="D88" s="6"/>
      <c r="E88" s="55"/>
      <c r="F88" s="55"/>
      <c r="G88" s="55"/>
      <c r="N88" s="75"/>
      <c r="O88" s="71"/>
      <c r="V88" s="112">
        <v>15000</v>
      </c>
      <c r="X88" s="123">
        <v>12211.58</v>
      </c>
      <c r="Y88" s="123">
        <v>29000</v>
      </c>
      <c r="Z88" s="90">
        <f>(Y88-V88)/V88</f>
        <v>0.93333333333333335</v>
      </c>
    </row>
    <row r="89" spans="1:27">
      <c r="A89" s="10" t="s">
        <v>121</v>
      </c>
      <c r="B89" s="6"/>
      <c r="C89" s="6" t="s">
        <v>122</v>
      </c>
      <c r="D89" s="6"/>
      <c r="E89" s="55"/>
      <c r="F89" s="55"/>
      <c r="G89" s="55"/>
      <c r="N89" s="75"/>
      <c r="O89" s="71"/>
      <c r="V89" s="112">
        <v>3500</v>
      </c>
      <c r="X89" s="123">
        <v>2855.93</v>
      </c>
      <c r="Y89" s="123">
        <v>5000</v>
      </c>
      <c r="Z89" s="90">
        <f t="shared" ref="Z89:Z132" si="41">(Y89-V89)/V89</f>
        <v>0.42857142857142855</v>
      </c>
    </row>
    <row r="90" spans="1:27">
      <c r="A90" s="10" t="s">
        <v>123</v>
      </c>
      <c r="B90" s="6"/>
      <c r="C90" s="6" t="s">
        <v>124</v>
      </c>
      <c r="D90" s="6"/>
      <c r="E90" s="55"/>
      <c r="F90" s="55"/>
      <c r="G90" s="55"/>
      <c r="N90" s="75"/>
      <c r="O90" s="71"/>
      <c r="V90" s="112">
        <v>10000</v>
      </c>
      <c r="X90" s="123">
        <v>6129.5</v>
      </c>
      <c r="Y90" s="123">
        <v>15000</v>
      </c>
      <c r="Z90" s="90">
        <f t="shared" si="41"/>
        <v>0.5</v>
      </c>
      <c r="AA90" s="110"/>
    </row>
    <row r="91" spans="1:27">
      <c r="A91" s="6"/>
      <c r="B91" s="6"/>
      <c r="C91" s="6"/>
      <c r="D91" s="62" t="s">
        <v>590</v>
      </c>
      <c r="E91" s="63">
        <f t="shared" ref="E91:J91" si="42">SUM(E84:E90)</f>
        <v>240000</v>
      </c>
      <c r="F91" s="63">
        <f t="shared" si="42"/>
        <v>174000</v>
      </c>
      <c r="G91" s="63">
        <f t="shared" si="42"/>
        <v>187392.71</v>
      </c>
      <c r="H91" s="63">
        <f t="shared" si="42"/>
        <v>143613</v>
      </c>
      <c r="I91" s="63">
        <f t="shared" si="42"/>
        <v>180000</v>
      </c>
      <c r="J91" s="63">
        <f t="shared" si="42"/>
        <v>162000</v>
      </c>
      <c r="K91" s="63">
        <f t="shared" ref="K91:W91" si="43">SUM(K84:K90)</f>
        <v>132025.29999999999</v>
      </c>
      <c r="L91" s="63">
        <f t="shared" si="43"/>
        <v>174125.58</v>
      </c>
      <c r="M91" s="63">
        <f t="shared" si="43"/>
        <v>163150</v>
      </c>
      <c r="N91" s="63">
        <f t="shared" si="43"/>
        <v>132134.6</v>
      </c>
      <c r="O91" s="63">
        <f t="shared" si="43"/>
        <v>173467.89</v>
      </c>
      <c r="P91" s="63">
        <f t="shared" si="43"/>
        <v>170000</v>
      </c>
      <c r="Q91" s="63">
        <f t="shared" si="43"/>
        <v>176837.37</v>
      </c>
      <c r="R91" s="63">
        <f t="shared" si="43"/>
        <v>174000</v>
      </c>
      <c r="S91" s="63">
        <f t="shared" si="43"/>
        <v>190274</v>
      </c>
      <c r="T91" s="120">
        <f t="shared" si="43"/>
        <v>186000</v>
      </c>
      <c r="U91" s="120">
        <v>189049</v>
      </c>
      <c r="V91" s="120">
        <f>SUM(V84:V90)</f>
        <v>413500</v>
      </c>
      <c r="W91" s="120">
        <f t="shared" si="43"/>
        <v>137531.32</v>
      </c>
      <c r="X91" s="126">
        <f t="shared" ref="X91:Y91" si="44">SUM(X84:X90)</f>
        <v>271064.8</v>
      </c>
      <c r="Y91" s="126">
        <f t="shared" si="44"/>
        <v>434000</v>
      </c>
      <c r="Z91" s="90">
        <f t="shared" si="41"/>
        <v>4.9576783555018135E-2</v>
      </c>
    </row>
    <row r="92" spans="1:27">
      <c r="A92" s="6"/>
      <c r="B92" s="6"/>
      <c r="C92" s="6"/>
      <c r="D92" s="6"/>
      <c r="E92" s="55"/>
      <c r="F92" s="55"/>
      <c r="G92" s="55"/>
      <c r="X92" s="123"/>
    </row>
    <row r="93" spans="1:27">
      <c r="A93" s="6"/>
      <c r="B93" s="11" t="s">
        <v>125</v>
      </c>
      <c r="C93" s="6"/>
      <c r="D93" s="6"/>
      <c r="E93" s="13"/>
      <c r="F93" s="13"/>
      <c r="G93" s="13"/>
      <c r="X93" s="123"/>
    </row>
    <row r="94" spans="1:27">
      <c r="A94" s="10" t="s">
        <v>126</v>
      </c>
      <c r="B94" s="6"/>
      <c r="C94" s="6" t="s">
        <v>127</v>
      </c>
      <c r="D94" s="6"/>
      <c r="E94" s="55"/>
      <c r="F94" s="55"/>
      <c r="G94" s="55"/>
      <c r="X94" s="123"/>
    </row>
    <row r="95" spans="1:27">
      <c r="A95" s="10" t="s">
        <v>128</v>
      </c>
      <c r="B95" s="6"/>
      <c r="C95" s="6" t="s">
        <v>129</v>
      </c>
      <c r="D95" s="6"/>
      <c r="E95" s="55"/>
      <c r="F95" s="55"/>
      <c r="G95" s="55"/>
      <c r="X95" s="123"/>
    </row>
    <row r="96" spans="1:27">
      <c r="A96" s="10">
        <v>531</v>
      </c>
      <c r="B96" s="6"/>
      <c r="C96" s="6" t="s">
        <v>202</v>
      </c>
      <c r="D96" s="6"/>
      <c r="E96" s="55"/>
      <c r="F96" s="55"/>
      <c r="G96" s="55"/>
      <c r="X96" s="123"/>
    </row>
    <row r="97" spans="1:27">
      <c r="A97" s="10" t="s">
        <v>130</v>
      </c>
      <c r="B97" s="6"/>
      <c r="C97" s="6" t="s">
        <v>131</v>
      </c>
      <c r="D97" s="6"/>
      <c r="E97" s="55">
        <v>2000</v>
      </c>
      <c r="F97" s="55">
        <v>400</v>
      </c>
      <c r="G97" s="55">
        <f>330.25-49</f>
        <v>281.25</v>
      </c>
      <c r="H97" s="55">
        <v>281</v>
      </c>
      <c r="I97" s="55">
        <v>500</v>
      </c>
      <c r="J97" s="55">
        <v>2000</v>
      </c>
      <c r="K97" s="55">
        <v>506.25</v>
      </c>
      <c r="L97" s="65">
        <v>565.24</v>
      </c>
      <c r="M97" s="55">
        <v>2000</v>
      </c>
      <c r="N97" s="55">
        <v>236.25</v>
      </c>
      <c r="O97" s="55">
        <v>296.24</v>
      </c>
      <c r="P97" s="55">
        <v>2000</v>
      </c>
      <c r="Q97" s="55">
        <v>176.25</v>
      </c>
      <c r="R97" s="55">
        <v>2000</v>
      </c>
      <c r="S97" s="55">
        <v>373</v>
      </c>
      <c r="T97" s="116">
        <v>2000</v>
      </c>
      <c r="U97" s="116">
        <v>60</v>
      </c>
      <c r="V97" s="116">
        <v>3000</v>
      </c>
      <c r="W97" s="116">
        <v>59.99</v>
      </c>
      <c r="X97" s="116">
        <v>36.61</v>
      </c>
      <c r="Y97" s="116">
        <v>5000</v>
      </c>
      <c r="Z97" s="90">
        <f t="shared" si="41"/>
        <v>0.66666666666666663</v>
      </c>
    </row>
    <row r="98" spans="1:27">
      <c r="A98" s="10" t="s">
        <v>132</v>
      </c>
      <c r="B98" s="6"/>
      <c r="C98" s="6" t="s">
        <v>133</v>
      </c>
      <c r="D98" s="6"/>
      <c r="E98" s="55">
        <v>7000</v>
      </c>
      <c r="F98" s="55">
        <v>850</v>
      </c>
      <c r="G98" s="55">
        <f>674.55-185.94</f>
        <v>488.60999999999996</v>
      </c>
      <c r="H98" s="55">
        <v>253</v>
      </c>
      <c r="I98" s="55">
        <v>4000</v>
      </c>
      <c r="J98" s="55">
        <v>6000</v>
      </c>
      <c r="K98" s="55">
        <v>525.49</v>
      </c>
      <c r="L98" s="65">
        <v>672.49</v>
      </c>
      <c r="M98" s="65">
        <v>2500</v>
      </c>
      <c r="N98" s="65">
        <v>452.9</v>
      </c>
      <c r="O98" s="65">
        <v>693.9</v>
      </c>
      <c r="P98" s="65">
        <v>2964</v>
      </c>
      <c r="Q98" s="65">
        <v>2964</v>
      </c>
      <c r="R98" s="65">
        <v>2500</v>
      </c>
      <c r="S98" s="65">
        <v>3221</v>
      </c>
      <c r="T98" s="117">
        <v>3500</v>
      </c>
      <c r="U98" s="117">
        <v>1941</v>
      </c>
      <c r="V98" s="117">
        <v>4500</v>
      </c>
      <c r="W98" s="117">
        <v>1774.41</v>
      </c>
      <c r="X98" s="116">
        <v>639.9</v>
      </c>
      <c r="Y98" s="116">
        <v>4500</v>
      </c>
      <c r="Z98" s="90">
        <f t="shared" si="41"/>
        <v>0</v>
      </c>
      <c r="AA98" s="96"/>
    </row>
    <row r="99" spans="1:27">
      <c r="A99" s="10" t="s">
        <v>134</v>
      </c>
      <c r="B99" s="6"/>
      <c r="C99" s="6" t="s">
        <v>135</v>
      </c>
      <c r="D99" s="6"/>
      <c r="E99" s="55">
        <v>3750</v>
      </c>
      <c r="F99" s="55">
        <v>2500</v>
      </c>
      <c r="G99" s="55">
        <f>4271.74-2135.87</f>
        <v>2135.87</v>
      </c>
      <c r="H99" s="55">
        <v>1600</v>
      </c>
      <c r="I99" s="55">
        <v>2200</v>
      </c>
      <c r="J99" s="55">
        <v>2500</v>
      </c>
      <c r="K99" s="55">
        <v>1608.46</v>
      </c>
      <c r="L99" s="65">
        <v>2140.9299999999998</v>
      </c>
      <c r="M99" s="65">
        <v>3000</v>
      </c>
      <c r="N99" s="65">
        <v>1500.69</v>
      </c>
      <c r="O99" s="65">
        <v>1978.59</v>
      </c>
      <c r="P99" s="65">
        <v>3000</v>
      </c>
      <c r="Q99" s="65">
        <v>1925.05</v>
      </c>
      <c r="R99" s="65">
        <v>3000</v>
      </c>
      <c r="S99" s="65">
        <v>1959</v>
      </c>
      <c r="T99" s="117">
        <v>3000</v>
      </c>
      <c r="U99" s="117">
        <v>2320</v>
      </c>
      <c r="V99" s="117">
        <v>9000</v>
      </c>
      <c r="W99" s="117">
        <v>1722.8</v>
      </c>
      <c r="X99" s="116">
        <v>4335.2700000000004</v>
      </c>
      <c r="Y99" s="116">
        <v>13000</v>
      </c>
      <c r="Z99" s="90">
        <f t="shared" si="41"/>
        <v>0.44444444444444442</v>
      </c>
    </row>
    <row r="100" spans="1:27">
      <c r="A100" s="10" t="s">
        <v>138</v>
      </c>
      <c r="B100" s="6"/>
      <c r="C100" s="6" t="s">
        <v>139</v>
      </c>
      <c r="D100" s="6"/>
      <c r="E100" s="55">
        <v>8500</v>
      </c>
      <c r="F100" s="55">
        <v>2750</v>
      </c>
      <c r="G100" s="55">
        <f>4515.28-201.22</f>
        <v>4314.0599999999995</v>
      </c>
      <c r="H100" s="55">
        <v>1619</v>
      </c>
      <c r="I100" s="55">
        <v>5000</v>
      </c>
      <c r="J100" s="65">
        <v>9050</v>
      </c>
      <c r="K100" s="55">
        <v>5143.6499999999996</v>
      </c>
      <c r="L100" s="65">
        <v>9047.67</v>
      </c>
      <c r="M100" s="65">
        <v>9000</v>
      </c>
      <c r="N100" s="65">
        <v>5890.15</v>
      </c>
      <c r="O100" s="65">
        <v>6237.8</v>
      </c>
      <c r="P100" s="65">
        <v>9422.6200000000008</v>
      </c>
      <c r="Q100" s="65">
        <v>9422.6200000000008</v>
      </c>
      <c r="R100" s="65">
        <v>12000</v>
      </c>
      <c r="S100" s="65">
        <v>6038</v>
      </c>
      <c r="T100" s="117">
        <v>12000</v>
      </c>
      <c r="U100" s="117">
        <v>5866</v>
      </c>
      <c r="V100" s="117">
        <v>16000</v>
      </c>
      <c r="W100" s="117">
        <v>5559.75</v>
      </c>
      <c r="X100" s="116">
        <f>2353.59 + 2668 + 2465</f>
        <v>7486.59</v>
      </c>
      <c r="Y100" s="116">
        <v>16000</v>
      </c>
      <c r="Z100" s="90">
        <f t="shared" si="41"/>
        <v>0</v>
      </c>
      <c r="AA100" s="96"/>
    </row>
    <row r="101" spans="1:27">
      <c r="A101" s="10">
        <v>556</v>
      </c>
      <c r="B101" s="6"/>
      <c r="C101" s="6" t="s">
        <v>175</v>
      </c>
      <c r="D101" s="6"/>
      <c r="E101" s="55"/>
      <c r="F101" s="55"/>
      <c r="G101" s="55">
        <f>252.72-252.72</f>
        <v>0</v>
      </c>
      <c r="H101" s="55">
        <v>47</v>
      </c>
      <c r="I101" s="55">
        <v>47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/>
      <c r="T101" s="116"/>
      <c r="U101" s="116"/>
      <c r="V101" s="116">
        <v>200</v>
      </c>
      <c r="W101" s="116"/>
      <c r="X101" s="116">
        <v>0</v>
      </c>
      <c r="Y101" s="116">
        <v>200</v>
      </c>
      <c r="Z101" s="90">
        <f t="shared" si="41"/>
        <v>0</v>
      </c>
      <c r="AA101" s="110"/>
    </row>
    <row r="102" spans="1:27">
      <c r="A102" s="10" t="s">
        <v>140</v>
      </c>
      <c r="B102" s="6"/>
      <c r="C102" s="6" t="s">
        <v>141</v>
      </c>
      <c r="D102" s="6"/>
      <c r="E102" s="55">
        <v>1250</v>
      </c>
      <c r="F102" s="55">
        <v>652</v>
      </c>
      <c r="G102" s="55">
        <f>781.98-150</f>
        <v>631.98</v>
      </c>
      <c r="H102" s="55">
        <v>602</v>
      </c>
      <c r="I102" s="55">
        <v>800</v>
      </c>
      <c r="J102" s="55">
        <v>1250</v>
      </c>
      <c r="K102" s="55">
        <v>587.92999999999995</v>
      </c>
      <c r="L102" s="65">
        <v>617.92999999999995</v>
      </c>
      <c r="M102" s="55">
        <v>1250</v>
      </c>
      <c r="N102" s="55">
        <v>569.09</v>
      </c>
      <c r="O102" s="55">
        <v>679.09</v>
      </c>
      <c r="P102" s="55">
        <v>1250</v>
      </c>
      <c r="Q102" s="55">
        <v>670.48</v>
      </c>
      <c r="R102" s="55">
        <v>1250</v>
      </c>
      <c r="S102" s="55">
        <v>687</v>
      </c>
      <c r="T102" s="116">
        <v>1250</v>
      </c>
      <c r="U102" s="116">
        <v>657</v>
      </c>
      <c r="V102" s="116">
        <v>2050</v>
      </c>
      <c r="W102" s="116">
        <v>657.07</v>
      </c>
      <c r="X102" s="116">
        <v>826.74</v>
      </c>
      <c r="Y102" s="116">
        <v>2050</v>
      </c>
      <c r="Z102" s="90">
        <f t="shared" si="41"/>
        <v>0</v>
      </c>
    </row>
    <row r="103" spans="1:27">
      <c r="A103" s="10" t="s">
        <v>142</v>
      </c>
      <c r="B103" s="6"/>
      <c r="C103" s="6" t="s">
        <v>143</v>
      </c>
      <c r="D103" s="6"/>
      <c r="E103" s="55"/>
      <c r="F103" s="55"/>
      <c r="G103" s="55"/>
      <c r="V103" s="112">
        <v>22000</v>
      </c>
      <c r="X103" s="123">
        <v>7647.89</v>
      </c>
      <c r="Y103" s="116">
        <v>18000</v>
      </c>
      <c r="Z103" s="90">
        <f t="shared" si="41"/>
        <v>-0.18181818181818182</v>
      </c>
    </row>
    <row r="104" spans="1:27">
      <c r="A104" s="10" t="s">
        <v>144</v>
      </c>
      <c r="B104" s="6"/>
      <c r="C104" s="6" t="s">
        <v>145</v>
      </c>
      <c r="D104" s="6"/>
      <c r="E104" s="55">
        <v>10000</v>
      </c>
      <c r="F104" s="55">
        <v>4700</v>
      </c>
      <c r="G104" s="55">
        <f>10569.53-5372.37</f>
        <v>5197.1600000000008</v>
      </c>
      <c r="H104" s="55">
        <v>4647</v>
      </c>
      <c r="I104" s="55">
        <v>5500</v>
      </c>
      <c r="J104" s="65">
        <v>4950</v>
      </c>
      <c r="K104" s="55">
        <v>3439.31</v>
      </c>
      <c r="L104" s="65">
        <v>3739.31</v>
      </c>
      <c r="M104" s="55">
        <v>7500</v>
      </c>
      <c r="N104" s="55">
        <v>3418.61</v>
      </c>
      <c r="O104" s="55">
        <v>3468.61</v>
      </c>
      <c r="P104" s="55">
        <v>6613.29</v>
      </c>
      <c r="Q104" s="55">
        <v>2441.16</v>
      </c>
      <c r="R104" s="55">
        <v>7500</v>
      </c>
      <c r="S104" s="55">
        <v>3977</v>
      </c>
      <c r="T104" s="116">
        <v>7500</v>
      </c>
      <c r="U104" s="116">
        <v>612</v>
      </c>
      <c r="V104" s="116"/>
      <c r="W104" s="116">
        <v>623.26</v>
      </c>
      <c r="X104" s="116"/>
      <c r="Z104" s="112"/>
      <c r="AA104" s="96"/>
    </row>
    <row r="105" spans="1:27">
      <c r="A105" s="10" t="s">
        <v>146</v>
      </c>
      <c r="B105" s="6"/>
      <c r="C105" s="6" t="s">
        <v>147</v>
      </c>
      <c r="D105" s="6"/>
      <c r="E105" s="55"/>
      <c r="F105" s="55"/>
      <c r="G105" s="55"/>
      <c r="K105" s="75"/>
      <c r="X105" s="123"/>
      <c r="Z105" s="112"/>
    </row>
    <row r="106" spans="1:27">
      <c r="A106" s="10" t="s">
        <v>148</v>
      </c>
      <c r="B106" s="6"/>
      <c r="C106" s="6" t="s">
        <v>149</v>
      </c>
      <c r="D106" s="6"/>
      <c r="E106" s="55"/>
      <c r="F106" s="55"/>
      <c r="G106" s="55"/>
      <c r="K106" s="75"/>
      <c r="V106" s="112">
        <v>20000</v>
      </c>
      <c r="X106" s="123">
        <v>9822</v>
      </c>
      <c r="Y106" s="116">
        <v>20000</v>
      </c>
      <c r="Z106" s="90">
        <f t="shared" si="41"/>
        <v>0</v>
      </c>
      <c r="AA106" s="110"/>
    </row>
    <row r="107" spans="1:27">
      <c r="A107" s="10" t="s">
        <v>150</v>
      </c>
      <c r="B107" s="6"/>
      <c r="C107" s="6" t="s">
        <v>151</v>
      </c>
      <c r="D107" s="6"/>
      <c r="E107" s="55"/>
      <c r="F107" s="55"/>
      <c r="G107" s="55"/>
      <c r="K107" s="75"/>
      <c r="X107" s="123"/>
      <c r="Z107" s="112"/>
    </row>
    <row r="108" spans="1:27">
      <c r="A108" s="10" t="s">
        <v>152</v>
      </c>
      <c r="B108" s="6"/>
      <c r="C108" s="6" t="s">
        <v>153</v>
      </c>
      <c r="D108" s="6"/>
      <c r="E108" s="55"/>
      <c r="F108" s="55"/>
      <c r="G108" s="55"/>
      <c r="K108" s="75"/>
      <c r="X108" s="123"/>
      <c r="Z108" s="112"/>
    </row>
    <row r="109" spans="1:27">
      <c r="A109" s="10">
        <v>599</v>
      </c>
      <c r="B109" s="6"/>
      <c r="C109" s="6" t="s">
        <v>335</v>
      </c>
      <c r="D109" s="6"/>
      <c r="E109" s="55"/>
      <c r="F109" s="55"/>
      <c r="G109" s="55"/>
      <c r="K109" s="75"/>
      <c r="V109" s="121">
        <v>1000</v>
      </c>
      <c r="W109" s="121">
        <v>1579.12</v>
      </c>
      <c r="X109" s="121">
        <v>149.63</v>
      </c>
      <c r="Y109" s="121">
        <v>1000</v>
      </c>
      <c r="Z109" s="90">
        <f t="shared" si="41"/>
        <v>0</v>
      </c>
    </row>
    <row r="110" spans="1:27">
      <c r="A110" s="10"/>
      <c r="B110" s="6"/>
      <c r="C110" s="6" t="s">
        <v>513</v>
      </c>
      <c r="D110" s="6"/>
      <c r="E110" s="55"/>
      <c r="F110" s="55"/>
      <c r="G110" s="55"/>
      <c r="K110" s="75"/>
      <c r="L110" s="1"/>
      <c r="M110" s="71">
        <v>1000</v>
      </c>
      <c r="N110" s="71">
        <v>162</v>
      </c>
      <c r="O110" s="71">
        <v>162</v>
      </c>
      <c r="P110" s="71">
        <v>1000</v>
      </c>
      <c r="Q110" s="71">
        <v>330</v>
      </c>
      <c r="R110" s="71">
        <v>1000</v>
      </c>
      <c r="S110" s="71">
        <v>790</v>
      </c>
      <c r="T110" s="115">
        <v>1500</v>
      </c>
      <c r="U110" s="115">
        <v>1314</v>
      </c>
      <c r="V110" s="115">
        <v>20000</v>
      </c>
      <c r="W110" s="115">
        <v>1314</v>
      </c>
      <c r="X110" s="121">
        <v>11422.42</v>
      </c>
      <c r="Y110" s="121">
        <v>20000</v>
      </c>
      <c r="Z110" s="90" t="b">
        <f>Z140=(Y110-V110)/V110</f>
        <v>1</v>
      </c>
      <c r="AA110" s="96"/>
    </row>
    <row r="111" spans="1:27">
      <c r="A111" s="10" t="s">
        <v>154</v>
      </c>
      <c r="B111" s="6"/>
      <c r="C111" s="6" t="s">
        <v>588</v>
      </c>
      <c r="D111" s="6"/>
      <c r="E111" s="55">
        <v>1000</v>
      </c>
      <c r="F111" s="55">
        <v>0</v>
      </c>
      <c r="G111" s="55">
        <v>6000</v>
      </c>
      <c r="H111" s="55">
        <v>2500</v>
      </c>
      <c r="I111" s="65">
        <v>6500</v>
      </c>
      <c r="J111" s="65">
        <v>5500</v>
      </c>
      <c r="K111" s="71">
        <v>3750</v>
      </c>
      <c r="L111" s="65">
        <v>5500</v>
      </c>
      <c r="M111" s="65">
        <v>5500</v>
      </c>
      <c r="N111" s="65">
        <v>2750</v>
      </c>
      <c r="O111" s="65">
        <v>4250</v>
      </c>
      <c r="P111" s="88">
        <v>5500</v>
      </c>
      <c r="Q111" s="65">
        <v>5500</v>
      </c>
      <c r="R111" s="88">
        <v>5500</v>
      </c>
      <c r="S111" s="88">
        <v>5750</v>
      </c>
      <c r="T111" s="122">
        <v>6000</v>
      </c>
      <c r="U111" s="117">
        <v>2902</v>
      </c>
      <c r="V111" s="117">
        <v>6000</v>
      </c>
      <c r="W111" s="117">
        <v>1901.6</v>
      </c>
      <c r="X111" s="116">
        <v>3700</v>
      </c>
      <c r="Y111" s="116">
        <v>6000</v>
      </c>
      <c r="Z111" s="90">
        <f t="shared" si="41"/>
        <v>0</v>
      </c>
    </row>
    <row r="112" spans="1:27">
      <c r="A112" s="6"/>
      <c r="B112" s="6"/>
      <c r="C112" s="6"/>
      <c r="D112" s="62" t="s">
        <v>590</v>
      </c>
      <c r="E112" s="63">
        <f t="shared" ref="E112:T112" si="45">SUM(E94:E111)</f>
        <v>33500</v>
      </c>
      <c r="F112" s="63">
        <f t="shared" si="45"/>
        <v>11852</v>
      </c>
      <c r="G112" s="63">
        <f t="shared" si="45"/>
        <v>19048.93</v>
      </c>
      <c r="H112" s="63">
        <f t="shared" si="45"/>
        <v>11549</v>
      </c>
      <c r="I112" s="63">
        <f t="shared" si="45"/>
        <v>24547</v>
      </c>
      <c r="J112" s="63">
        <f t="shared" si="45"/>
        <v>31250</v>
      </c>
      <c r="K112" s="63">
        <f t="shared" si="45"/>
        <v>15561.089999999998</v>
      </c>
      <c r="L112" s="63">
        <f t="shared" si="45"/>
        <v>22283.57</v>
      </c>
      <c r="M112" s="63">
        <f t="shared" si="45"/>
        <v>31750</v>
      </c>
      <c r="N112" s="63">
        <f t="shared" si="45"/>
        <v>14979.69</v>
      </c>
      <c r="O112" s="63">
        <f t="shared" si="45"/>
        <v>17766.230000000003</v>
      </c>
      <c r="P112" s="63">
        <f t="shared" si="45"/>
        <v>31749.910000000003</v>
      </c>
      <c r="Q112" s="63">
        <f t="shared" si="45"/>
        <v>23429.56</v>
      </c>
      <c r="R112" s="103">
        <f t="shared" si="45"/>
        <v>34750</v>
      </c>
      <c r="S112" s="63">
        <f t="shared" si="45"/>
        <v>22795</v>
      </c>
      <c r="T112" s="120">
        <f t="shared" si="45"/>
        <v>36750</v>
      </c>
      <c r="U112" s="120">
        <v>16452</v>
      </c>
      <c r="V112" s="120">
        <f>SUM(V94:V111)</f>
        <v>103750</v>
      </c>
      <c r="W112" s="120">
        <f>SUM(W94:W111)</f>
        <v>15192.000000000002</v>
      </c>
      <c r="X112" s="126">
        <f>SUM(X94:X111)</f>
        <v>46067.05</v>
      </c>
      <c r="Y112" s="126">
        <f>SUM(Y94:Y111)</f>
        <v>105750</v>
      </c>
      <c r="Z112" s="90">
        <f t="shared" si="41"/>
        <v>1.9277108433734941E-2</v>
      </c>
    </row>
    <row r="113" spans="1:27">
      <c r="A113" s="6"/>
      <c r="B113" s="6"/>
      <c r="C113" s="6"/>
      <c r="D113" s="6"/>
      <c r="E113" s="55"/>
      <c r="F113" s="55"/>
      <c r="G113" s="55"/>
      <c r="K113" s="75"/>
      <c r="X113" s="123"/>
      <c r="Z113" s="112"/>
    </row>
    <row r="114" spans="1:27">
      <c r="A114" s="6"/>
      <c r="B114" s="11" t="s">
        <v>156</v>
      </c>
      <c r="C114" s="6"/>
      <c r="D114" s="6"/>
      <c r="E114" s="13"/>
      <c r="F114" s="13"/>
      <c r="G114" s="13"/>
      <c r="K114" s="75"/>
      <c r="X114" s="123"/>
      <c r="Z114" s="112"/>
    </row>
    <row r="115" spans="1:27">
      <c r="A115" s="10" t="s">
        <v>157</v>
      </c>
      <c r="B115" s="6"/>
      <c r="C115" s="6" t="s">
        <v>158</v>
      </c>
      <c r="D115" s="6"/>
      <c r="E115" s="55">
        <v>2500</v>
      </c>
      <c r="F115" s="55">
        <v>1600</v>
      </c>
      <c r="G115" s="55">
        <f>1395.35-822.24</f>
        <v>573.1099999999999</v>
      </c>
      <c r="H115" s="55">
        <v>150</v>
      </c>
      <c r="I115" s="65">
        <v>1000</v>
      </c>
      <c r="J115" s="55">
        <v>2500</v>
      </c>
      <c r="K115" s="71">
        <v>642.33000000000004</v>
      </c>
      <c r="L115" s="65">
        <v>685.59</v>
      </c>
      <c r="M115" s="55">
        <v>2500</v>
      </c>
      <c r="N115" s="55">
        <v>263.77999999999997</v>
      </c>
      <c r="O115" s="55">
        <v>444.64</v>
      </c>
      <c r="P115" s="55">
        <v>2500</v>
      </c>
      <c r="Q115" s="55">
        <v>1593.77</v>
      </c>
      <c r="R115" s="55">
        <v>2500</v>
      </c>
      <c r="S115" s="55">
        <v>989</v>
      </c>
      <c r="T115" s="116">
        <v>2500</v>
      </c>
      <c r="U115" s="116">
        <v>1610</v>
      </c>
      <c r="V115" s="116">
        <v>5000</v>
      </c>
      <c r="W115" s="116">
        <v>1503.92</v>
      </c>
      <c r="X115" s="116">
        <v>4950.71</v>
      </c>
      <c r="Y115" s="116">
        <v>9000</v>
      </c>
      <c r="Z115" s="90">
        <f t="shared" si="41"/>
        <v>0.8</v>
      </c>
    </row>
    <row r="116" spans="1:27">
      <c r="A116" s="10" t="s">
        <v>159</v>
      </c>
      <c r="B116" s="6"/>
      <c r="C116" s="6" t="s">
        <v>160</v>
      </c>
      <c r="D116" s="6"/>
      <c r="E116" s="55"/>
      <c r="F116" s="55"/>
      <c r="G116" s="55"/>
      <c r="K116" s="75"/>
      <c r="X116" s="123"/>
      <c r="Z116" s="112"/>
    </row>
    <row r="117" spans="1:27">
      <c r="A117" s="6"/>
      <c r="B117" s="6"/>
      <c r="C117" s="6"/>
      <c r="D117" s="62" t="s">
        <v>590</v>
      </c>
      <c r="E117" s="63">
        <f t="shared" ref="E117:J117" si="46">SUM(E115:E116)</f>
        <v>2500</v>
      </c>
      <c r="F117" s="63">
        <f t="shared" si="46"/>
        <v>1600</v>
      </c>
      <c r="G117" s="63">
        <f t="shared" si="46"/>
        <v>573.1099999999999</v>
      </c>
      <c r="H117" s="63">
        <f t="shared" si="46"/>
        <v>150</v>
      </c>
      <c r="I117" s="63">
        <f t="shared" si="46"/>
        <v>1000</v>
      </c>
      <c r="J117" s="63">
        <f t="shared" si="46"/>
        <v>2500</v>
      </c>
      <c r="K117" s="63">
        <f t="shared" ref="K117:W117" si="47">SUM(K115:K116)</f>
        <v>642.33000000000004</v>
      </c>
      <c r="L117" s="63">
        <f t="shared" si="47"/>
        <v>685.59</v>
      </c>
      <c r="M117" s="63">
        <f t="shared" si="47"/>
        <v>2500</v>
      </c>
      <c r="N117" s="63">
        <f t="shared" si="47"/>
        <v>263.77999999999997</v>
      </c>
      <c r="O117" s="63">
        <f t="shared" si="47"/>
        <v>444.64</v>
      </c>
      <c r="P117" s="63">
        <f t="shared" si="47"/>
        <v>2500</v>
      </c>
      <c r="Q117" s="63">
        <f t="shared" si="47"/>
        <v>1593.77</v>
      </c>
      <c r="R117" s="63">
        <f t="shared" si="47"/>
        <v>2500</v>
      </c>
      <c r="S117" s="63">
        <f t="shared" si="47"/>
        <v>989</v>
      </c>
      <c r="T117" s="120">
        <f t="shared" si="47"/>
        <v>2500</v>
      </c>
      <c r="U117" s="120">
        <f t="shared" si="47"/>
        <v>1610</v>
      </c>
      <c r="V117" s="120">
        <f>SUM(V115:V116)</f>
        <v>5000</v>
      </c>
      <c r="W117" s="120">
        <f t="shared" si="47"/>
        <v>1503.92</v>
      </c>
      <c r="X117" s="126">
        <f t="shared" ref="X117" si="48">SUM(X115:X116)</f>
        <v>4950.71</v>
      </c>
      <c r="Y117" s="126">
        <f>SUM(Y115:Y116)</f>
        <v>9000</v>
      </c>
      <c r="Z117" s="90">
        <f t="shared" si="41"/>
        <v>0.8</v>
      </c>
    </row>
    <row r="118" spans="1:27">
      <c r="A118" s="6"/>
      <c r="B118" s="6"/>
      <c r="C118" s="6"/>
      <c r="D118" s="6"/>
      <c r="E118" s="55"/>
      <c r="F118" s="55"/>
      <c r="G118" s="55"/>
      <c r="K118" s="75"/>
      <c r="X118" s="123"/>
      <c r="Z118" s="112"/>
    </row>
    <row r="119" spans="1:27">
      <c r="A119" s="6"/>
      <c r="B119" s="11" t="s">
        <v>161</v>
      </c>
      <c r="C119" s="6"/>
      <c r="D119" s="6"/>
      <c r="E119" s="13"/>
      <c r="F119" s="13"/>
      <c r="G119" s="13"/>
      <c r="K119" s="75"/>
      <c r="X119" s="123"/>
      <c r="Z119" s="112"/>
    </row>
    <row r="120" spans="1:27">
      <c r="A120" s="10">
        <v>820</v>
      </c>
      <c r="B120" s="11"/>
      <c r="C120" s="6" t="s">
        <v>335</v>
      </c>
      <c r="D120" s="6"/>
      <c r="E120" s="55"/>
      <c r="F120" s="55"/>
      <c r="G120" s="55">
        <v>367.69</v>
      </c>
      <c r="J120" s="73">
        <v>1000</v>
      </c>
      <c r="K120" s="71">
        <v>551.44000000000005</v>
      </c>
      <c r="L120" s="71">
        <v>638.29999999999995</v>
      </c>
      <c r="M120" s="71">
        <v>750</v>
      </c>
      <c r="N120" s="71">
        <v>395</v>
      </c>
      <c r="O120" s="71">
        <v>395</v>
      </c>
      <c r="P120" s="71">
        <v>750</v>
      </c>
      <c r="Q120" s="71">
        <v>0</v>
      </c>
      <c r="R120" s="71">
        <v>750</v>
      </c>
      <c r="S120" s="71">
        <v>-1396</v>
      </c>
      <c r="T120" s="115">
        <v>750</v>
      </c>
      <c r="U120" s="115">
        <v>0</v>
      </c>
      <c r="V120" s="115">
        <v>750</v>
      </c>
      <c r="W120" s="115">
        <v>0</v>
      </c>
      <c r="X120" s="121">
        <v>0</v>
      </c>
      <c r="Y120" s="121">
        <v>750</v>
      </c>
      <c r="Z120" s="90">
        <f t="shared" si="41"/>
        <v>0</v>
      </c>
    </row>
    <row r="121" spans="1:27">
      <c r="A121" s="10" t="s">
        <v>162</v>
      </c>
      <c r="B121" s="6"/>
      <c r="C121" s="6" t="s">
        <v>589</v>
      </c>
      <c r="D121" s="6"/>
      <c r="E121" s="55">
        <v>5000</v>
      </c>
      <c r="F121" s="55">
        <v>2900</v>
      </c>
      <c r="G121" s="55">
        <f>7133.46-5060.48</f>
        <v>2072.9800000000005</v>
      </c>
      <c r="H121" s="55">
        <v>1704</v>
      </c>
      <c r="I121" s="65">
        <v>2600</v>
      </c>
      <c r="J121" s="65">
        <v>6500</v>
      </c>
      <c r="K121" s="71">
        <v>50.99</v>
      </c>
      <c r="L121" s="71">
        <v>50.99</v>
      </c>
      <c r="M121" s="71">
        <v>10000</v>
      </c>
      <c r="N121" s="71">
        <v>5158.87</v>
      </c>
      <c r="O121" s="71">
        <v>5158.87</v>
      </c>
      <c r="P121" s="71">
        <v>10000</v>
      </c>
      <c r="Q121" s="71">
        <v>2090.38</v>
      </c>
      <c r="R121" s="71">
        <v>10000</v>
      </c>
      <c r="S121" s="71">
        <v>3287</v>
      </c>
      <c r="T121" s="115">
        <v>7500</v>
      </c>
      <c r="U121" s="115">
        <v>2433</v>
      </c>
      <c r="V121" s="115">
        <v>15000</v>
      </c>
      <c r="W121" s="115">
        <v>1008.32</v>
      </c>
      <c r="X121" s="121">
        <v>1124.5</v>
      </c>
      <c r="Y121" s="121">
        <v>15000</v>
      </c>
      <c r="Z121" s="90">
        <f t="shared" si="41"/>
        <v>0</v>
      </c>
      <c r="AA121" s="112"/>
    </row>
    <row r="122" spans="1:27">
      <c r="A122" s="10"/>
      <c r="B122" s="6"/>
      <c r="C122" s="6"/>
      <c r="D122" s="62" t="s">
        <v>590</v>
      </c>
      <c r="E122" s="63">
        <f t="shared" ref="E122:M122" si="49">SUM(E120:E121)</f>
        <v>5000</v>
      </c>
      <c r="F122" s="63">
        <f t="shared" si="49"/>
        <v>2900</v>
      </c>
      <c r="G122" s="63">
        <f t="shared" si="49"/>
        <v>2440.6700000000005</v>
      </c>
      <c r="H122" s="63">
        <f t="shared" si="49"/>
        <v>1704</v>
      </c>
      <c r="I122" s="63">
        <f t="shared" si="49"/>
        <v>2600</v>
      </c>
      <c r="J122" s="63">
        <f t="shared" si="49"/>
        <v>7500</v>
      </c>
      <c r="K122" s="63">
        <f t="shared" si="49"/>
        <v>602.43000000000006</v>
      </c>
      <c r="L122" s="63">
        <f t="shared" si="49"/>
        <v>689.29</v>
      </c>
      <c r="M122" s="63">
        <f t="shared" si="49"/>
        <v>10750</v>
      </c>
      <c r="N122" s="63">
        <f>SUM(N120:N121)</f>
        <v>5553.87</v>
      </c>
      <c r="O122" s="63">
        <f>SUM(O120:O121)</f>
        <v>5553.87</v>
      </c>
      <c r="P122" s="63">
        <f>SUM(P120:P121)</f>
        <v>10750</v>
      </c>
      <c r="Q122" s="63">
        <f>SUM(Q120:Q121)</f>
        <v>2090.38</v>
      </c>
      <c r="R122" s="63">
        <f>SUM(R120:R121)</f>
        <v>10750</v>
      </c>
      <c r="S122" s="63">
        <f t="shared" ref="S122:W122" si="50">SUM(S120:S121)</f>
        <v>1891</v>
      </c>
      <c r="T122" s="120">
        <f t="shared" si="50"/>
        <v>8250</v>
      </c>
      <c r="U122" s="120">
        <f t="shared" si="50"/>
        <v>2433</v>
      </c>
      <c r="V122" s="120">
        <f>SUM(V120:V121)</f>
        <v>15750</v>
      </c>
      <c r="W122" s="120">
        <f t="shared" si="50"/>
        <v>1008.32</v>
      </c>
      <c r="X122" s="126">
        <f t="shared" ref="X122:Y122" si="51">SUM(X120:X121)</f>
        <v>1124.5</v>
      </c>
      <c r="Y122" s="126">
        <f t="shared" si="51"/>
        <v>15750</v>
      </c>
      <c r="Z122" s="90">
        <f t="shared" si="41"/>
        <v>0</v>
      </c>
      <c r="AA122" s="112"/>
    </row>
    <row r="123" spans="1:27">
      <c r="A123" s="6"/>
      <c r="B123" s="6"/>
      <c r="C123" s="6"/>
      <c r="D123" s="6"/>
      <c r="E123" s="55"/>
      <c r="F123" s="55"/>
      <c r="G123" s="55"/>
      <c r="K123" s="75"/>
      <c r="L123" s="53"/>
      <c r="M123" s="53"/>
      <c r="N123" s="53"/>
      <c r="O123" s="53"/>
      <c r="P123" s="53"/>
      <c r="Q123" s="53"/>
      <c r="R123" s="53"/>
      <c r="S123" s="53"/>
      <c r="T123" s="113"/>
      <c r="U123" s="113"/>
      <c r="V123" s="113"/>
      <c r="W123" s="113"/>
      <c r="X123" s="123"/>
      <c r="Z123" s="112"/>
      <c r="AA123" s="112"/>
    </row>
    <row r="124" spans="1:27">
      <c r="A124" s="6"/>
      <c r="B124" s="11" t="s">
        <v>164</v>
      </c>
      <c r="C124" s="6"/>
      <c r="D124" s="6"/>
      <c r="E124" s="13"/>
      <c r="F124" s="13"/>
      <c r="G124" s="13"/>
      <c r="K124" s="75"/>
      <c r="L124" s="53"/>
      <c r="M124" s="53"/>
      <c r="N124" s="53"/>
      <c r="O124" s="53"/>
      <c r="P124" s="53"/>
      <c r="Q124" s="53"/>
      <c r="R124" s="53"/>
      <c r="S124" s="53"/>
      <c r="T124" s="113"/>
      <c r="U124" s="113"/>
      <c r="V124" s="113"/>
      <c r="W124" s="113"/>
      <c r="X124" s="123"/>
      <c r="Z124" s="112"/>
      <c r="AA124" s="112"/>
    </row>
    <row r="125" spans="1:27">
      <c r="A125" s="10" t="s">
        <v>169</v>
      </c>
      <c r="B125" s="6"/>
      <c r="C125" s="6" t="s">
        <v>514</v>
      </c>
      <c r="D125" s="6"/>
      <c r="E125" s="55">
        <v>1000</v>
      </c>
      <c r="F125" s="55">
        <v>1000</v>
      </c>
      <c r="G125" s="55">
        <f>1063.88+125</f>
        <v>1188.8800000000001</v>
      </c>
      <c r="H125" s="55">
        <v>0</v>
      </c>
      <c r="I125" s="65">
        <v>500</v>
      </c>
      <c r="J125" s="55">
        <v>1000</v>
      </c>
      <c r="K125" s="75">
        <v>601.66999999999996</v>
      </c>
      <c r="L125" s="65">
        <v>998.56</v>
      </c>
      <c r="M125" s="65">
        <v>1250</v>
      </c>
      <c r="N125" s="65">
        <v>1031.24</v>
      </c>
      <c r="O125" s="65">
        <f>1108.31+308.43</f>
        <v>1416.74</v>
      </c>
      <c r="P125" s="65">
        <v>1500</v>
      </c>
      <c r="Q125" s="65">
        <v>1344.04</v>
      </c>
      <c r="R125" s="65">
        <v>1500</v>
      </c>
      <c r="S125" s="65">
        <v>825</v>
      </c>
      <c r="T125" s="117">
        <v>1500</v>
      </c>
      <c r="U125" s="117">
        <v>442</v>
      </c>
      <c r="V125" s="117">
        <v>1500</v>
      </c>
      <c r="W125" s="117">
        <v>374</v>
      </c>
      <c r="X125" s="116">
        <v>378.6</v>
      </c>
      <c r="Y125" s="130">
        <v>1500</v>
      </c>
      <c r="Z125" s="90">
        <f t="shared" si="41"/>
        <v>0</v>
      </c>
      <c r="AA125" s="112"/>
    </row>
    <row r="126" spans="1:27">
      <c r="A126" s="10" t="s">
        <v>165</v>
      </c>
      <c r="B126" s="6"/>
      <c r="C126" s="6" t="s">
        <v>166</v>
      </c>
      <c r="D126" s="6"/>
      <c r="E126" s="55"/>
      <c r="F126" s="55"/>
      <c r="G126" s="55"/>
      <c r="K126" s="75"/>
      <c r="L126" s="53"/>
      <c r="M126" s="53"/>
      <c r="N126" s="53"/>
      <c r="O126" s="53"/>
      <c r="P126" s="53"/>
      <c r="Q126" s="53"/>
      <c r="R126" s="53"/>
      <c r="S126" s="53"/>
      <c r="T126" s="113"/>
      <c r="U126" s="113"/>
      <c r="V126" s="113"/>
      <c r="W126" s="113"/>
      <c r="X126" s="123"/>
      <c r="Z126" s="110"/>
    </row>
    <row r="127" spans="1:27">
      <c r="A127" s="10" t="s">
        <v>167</v>
      </c>
      <c r="B127" s="6"/>
      <c r="C127" s="6" t="s">
        <v>168</v>
      </c>
      <c r="D127" s="6"/>
      <c r="E127" s="55"/>
      <c r="F127" s="55"/>
      <c r="G127" s="55"/>
      <c r="K127" s="75"/>
      <c r="L127" s="53"/>
      <c r="M127" s="53"/>
      <c r="N127" s="53"/>
      <c r="O127" s="53"/>
      <c r="P127" s="53"/>
      <c r="Q127" s="53"/>
      <c r="R127" s="53"/>
      <c r="S127" s="53"/>
      <c r="T127" s="113"/>
      <c r="U127" s="113"/>
      <c r="V127" s="113"/>
      <c r="W127" s="113"/>
      <c r="X127" s="123"/>
      <c r="Z127" s="110"/>
    </row>
    <row r="128" spans="1:27">
      <c r="A128" s="10"/>
      <c r="B128" s="6"/>
      <c r="C128" s="6" t="s">
        <v>575</v>
      </c>
      <c r="D128" s="6"/>
      <c r="E128" s="55"/>
      <c r="F128" s="55"/>
      <c r="G128" s="55">
        <v>75000</v>
      </c>
      <c r="K128" s="75"/>
      <c r="L128" s="53"/>
      <c r="M128" s="53"/>
      <c r="N128" s="53"/>
      <c r="O128" s="53"/>
      <c r="P128" s="53"/>
      <c r="Q128" s="53"/>
      <c r="R128" s="53"/>
      <c r="S128" s="53"/>
      <c r="T128" s="113"/>
      <c r="U128" s="113"/>
      <c r="V128" s="113"/>
      <c r="W128" s="113"/>
      <c r="X128" s="123"/>
      <c r="Z128" s="110"/>
    </row>
    <row r="129" spans="1:27">
      <c r="A129" s="6"/>
      <c r="B129" s="6"/>
      <c r="C129" s="6" t="s">
        <v>344</v>
      </c>
      <c r="D129" s="6"/>
      <c r="E129" s="13"/>
      <c r="F129" s="13"/>
      <c r="G129" s="13">
        <v>20000</v>
      </c>
      <c r="K129" s="75"/>
      <c r="L129" s="53"/>
      <c r="M129" s="71">
        <v>15000</v>
      </c>
      <c r="N129" s="71">
        <v>0</v>
      </c>
      <c r="O129" s="71">
        <v>0</v>
      </c>
      <c r="P129" s="71">
        <v>15000</v>
      </c>
      <c r="Q129" s="71">
        <v>0</v>
      </c>
      <c r="R129" s="71">
        <v>15000</v>
      </c>
      <c r="S129" s="71">
        <v>0</v>
      </c>
      <c r="T129" s="115">
        <v>10000</v>
      </c>
      <c r="U129" s="115">
        <v>0</v>
      </c>
      <c r="V129" s="115">
        <v>0</v>
      </c>
      <c r="W129" s="115">
        <v>0</v>
      </c>
      <c r="X129" s="121">
        <v>2000</v>
      </c>
      <c r="Z129" s="112"/>
      <c r="AA129" s="96"/>
    </row>
    <row r="130" spans="1:27">
      <c r="A130" s="6"/>
      <c r="B130" s="6"/>
      <c r="C130" s="6"/>
      <c r="D130" s="62" t="s">
        <v>590</v>
      </c>
      <c r="E130" s="56">
        <f t="shared" ref="E130:J130" si="52">SUM(E125:E129)</f>
        <v>1000</v>
      </c>
      <c r="F130" s="56">
        <f t="shared" si="52"/>
        <v>1000</v>
      </c>
      <c r="G130" s="56">
        <f t="shared" si="52"/>
        <v>96188.88</v>
      </c>
      <c r="H130" s="56">
        <f t="shared" si="52"/>
        <v>0</v>
      </c>
      <c r="I130" s="56">
        <f t="shared" si="52"/>
        <v>500</v>
      </c>
      <c r="J130" s="56">
        <f t="shared" si="52"/>
        <v>1000</v>
      </c>
      <c r="K130" s="56">
        <f t="shared" ref="K130:W130" si="53">SUM(K125:K129)</f>
        <v>601.66999999999996</v>
      </c>
      <c r="L130" s="56">
        <f t="shared" si="53"/>
        <v>998.56</v>
      </c>
      <c r="M130" s="56">
        <f t="shared" si="53"/>
        <v>16250</v>
      </c>
      <c r="N130" s="56">
        <f t="shared" si="53"/>
        <v>1031.24</v>
      </c>
      <c r="O130" s="56">
        <f t="shared" si="53"/>
        <v>1416.74</v>
      </c>
      <c r="P130" s="56">
        <f t="shared" si="53"/>
        <v>16500</v>
      </c>
      <c r="Q130" s="56">
        <f t="shared" si="53"/>
        <v>1344.04</v>
      </c>
      <c r="R130" s="56">
        <f t="shared" si="53"/>
        <v>16500</v>
      </c>
      <c r="S130" s="56">
        <f t="shared" si="53"/>
        <v>825</v>
      </c>
      <c r="T130" s="118">
        <f t="shared" si="53"/>
        <v>11500</v>
      </c>
      <c r="U130" s="118">
        <f t="shared" si="53"/>
        <v>442</v>
      </c>
      <c r="V130" s="118">
        <f>SUM(V125:V129)</f>
        <v>1500</v>
      </c>
      <c r="W130" s="118">
        <f t="shared" si="53"/>
        <v>374</v>
      </c>
      <c r="X130" s="124">
        <f t="shared" ref="X130:Y130" si="54">SUM(X125:X129)</f>
        <v>2378.6</v>
      </c>
      <c r="Y130" s="124">
        <f t="shared" si="54"/>
        <v>1500</v>
      </c>
      <c r="Z130" s="90">
        <f t="shared" si="41"/>
        <v>0</v>
      </c>
    </row>
    <row r="131" spans="1:27">
      <c r="A131" s="6"/>
      <c r="B131" s="6"/>
      <c r="C131" s="6"/>
      <c r="D131" s="6"/>
      <c r="E131" s="13"/>
      <c r="F131" s="13"/>
      <c r="G131" s="13"/>
      <c r="K131" s="75"/>
      <c r="L131" s="53"/>
      <c r="M131" s="53"/>
      <c r="N131" s="53"/>
      <c r="O131" s="53"/>
      <c r="P131" s="53"/>
      <c r="Q131" s="53"/>
      <c r="R131" s="53"/>
      <c r="S131" s="53"/>
      <c r="T131" s="113"/>
      <c r="U131" s="113"/>
      <c r="V131" s="113"/>
      <c r="W131" s="113"/>
      <c r="X131" s="123"/>
      <c r="Z131" s="110"/>
    </row>
    <row r="132" spans="1:27">
      <c r="A132" s="6"/>
      <c r="B132" s="6"/>
      <c r="C132" s="12" t="s">
        <v>171</v>
      </c>
      <c r="D132" s="12"/>
      <c r="E132" s="56">
        <f t="shared" ref="E132:Y132" si="55">E91+E130+E122+E117+E112</f>
        <v>282000</v>
      </c>
      <c r="F132" s="56">
        <f t="shared" si="55"/>
        <v>191352</v>
      </c>
      <c r="G132" s="56">
        <f t="shared" si="55"/>
        <v>305644.29999999993</v>
      </c>
      <c r="H132" s="56">
        <f t="shared" si="55"/>
        <v>157016</v>
      </c>
      <c r="I132" s="56">
        <f t="shared" si="55"/>
        <v>208647</v>
      </c>
      <c r="J132" s="56">
        <f t="shared" si="55"/>
        <v>204250</v>
      </c>
      <c r="K132" s="56">
        <f t="shared" si="55"/>
        <v>149432.81999999998</v>
      </c>
      <c r="L132" s="56">
        <f t="shared" si="55"/>
        <v>198782.59</v>
      </c>
      <c r="M132" s="56">
        <f t="shared" si="55"/>
        <v>224400</v>
      </c>
      <c r="N132" s="56">
        <f t="shared" si="55"/>
        <v>153963.18</v>
      </c>
      <c r="O132" s="56">
        <f t="shared" si="55"/>
        <v>198649.37000000002</v>
      </c>
      <c r="P132" s="56">
        <f t="shared" si="55"/>
        <v>231499.91</v>
      </c>
      <c r="Q132" s="56">
        <f t="shared" si="55"/>
        <v>205295.12</v>
      </c>
      <c r="R132" s="56">
        <f t="shared" si="55"/>
        <v>238500</v>
      </c>
      <c r="S132" s="56">
        <f t="shared" si="55"/>
        <v>216774</v>
      </c>
      <c r="T132" s="118">
        <f t="shared" si="55"/>
        <v>245000</v>
      </c>
      <c r="U132" s="118">
        <f t="shared" si="55"/>
        <v>209986</v>
      </c>
      <c r="V132" s="118">
        <f t="shared" si="55"/>
        <v>539500</v>
      </c>
      <c r="W132" s="118">
        <f t="shared" si="55"/>
        <v>155609.56000000003</v>
      </c>
      <c r="X132" s="124">
        <f t="shared" si="55"/>
        <v>325585.65999999997</v>
      </c>
      <c r="Y132" s="124">
        <f t="shared" si="55"/>
        <v>566000</v>
      </c>
      <c r="Z132" s="90">
        <f t="shared" si="41"/>
        <v>4.911955514365153E-2</v>
      </c>
    </row>
    <row r="133" spans="1:27">
      <c r="A133" s="6"/>
      <c r="B133" s="6"/>
      <c r="C133" s="6"/>
      <c r="D133" s="6"/>
      <c r="E133" s="6"/>
      <c r="F133" s="6"/>
      <c r="G133" s="6"/>
      <c r="X133" s="123"/>
    </row>
    <row r="134" spans="1:27">
      <c r="A134" s="12"/>
      <c r="B134" s="12"/>
      <c r="C134" s="6"/>
      <c r="D134" s="6"/>
      <c r="E134" s="15"/>
      <c r="F134" s="15"/>
      <c r="G134" s="15"/>
    </row>
    <row r="135" spans="1:27" s="53" customFormat="1">
      <c r="A135" s="6"/>
      <c r="B135" s="6"/>
      <c r="C135" s="6"/>
      <c r="D135" s="6"/>
      <c r="E135" s="50" t="s">
        <v>561</v>
      </c>
      <c r="F135" s="50" t="s">
        <v>561</v>
      </c>
      <c r="G135" s="52"/>
      <c r="T135" s="113"/>
      <c r="U135" s="113"/>
      <c r="V135" s="113"/>
      <c r="W135" s="113"/>
      <c r="X135" s="113"/>
      <c r="Y135" s="113"/>
      <c r="AA135" s="92"/>
    </row>
    <row r="136" spans="1:27" ht="63">
      <c r="A136" s="6"/>
      <c r="B136" s="6"/>
      <c r="C136" s="6"/>
      <c r="D136" s="6"/>
      <c r="E136" s="9" t="s">
        <v>584</v>
      </c>
      <c r="F136" s="9" t="s">
        <v>587</v>
      </c>
      <c r="G136" s="69" t="s">
        <v>524</v>
      </c>
      <c r="H136" s="69" t="s">
        <v>551</v>
      </c>
      <c r="I136" s="69" t="s">
        <v>549</v>
      </c>
      <c r="J136" s="69" t="s">
        <v>552</v>
      </c>
      <c r="K136" s="74" t="s">
        <v>512</v>
      </c>
      <c r="L136" s="69" t="s">
        <v>411</v>
      </c>
      <c r="M136" s="69" t="s">
        <v>295</v>
      </c>
      <c r="N136" s="69" t="s">
        <v>296</v>
      </c>
      <c r="O136" s="69" t="s">
        <v>637</v>
      </c>
      <c r="P136" s="91" t="s">
        <v>641</v>
      </c>
      <c r="Q136" s="69" t="s">
        <v>642</v>
      </c>
      <c r="R136" s="69" t="s">
        <v>648</v>
      </c>
      <c r="S136" s="69" t="s">
        <v>652</v>
      </c>
      <c r="T136" s="114" t="s">
        <v>683</v>
      </c>
      <c r="U136" s="114" t="s">
        <v>684</v>
      </c>
      <c r="V136" s="114" t="s">
        <v>699</v>
      </c>
      <c r="W136" s="114" t="s">
        <v>674</v>
      </c>
      <c r="X136" s="114" t="s">
        <v>698</v>
      </c>
      <c r="Y136" s="114" t="s">
        <v>700</v>
      </c>
      <c r="Z136" s="69" t="s">
        <v>643</v>
      </c>
      <c r="AA136" s="91" t="s">
        <v>94</v>
      </c>
    </row>
    <row r="137" spans="1:27" ht="23.25">
      <c r="A137" s="10" t="s">
        <v>102</v>
      </c>
      <c r="B137" s="67" t="s">
        <v>172</v>
      </c>
      <c r="C137" s="6"/>
      <c r="D137" s="6"/>
      <c r="E137" s="13"/>
      <c r="F137" s="13"/>
      <c r="G137" s="13"/>
      <c r="P137"/>
      <c r="Q137"/>
      <c r="R137"/>
      <c r="S137"/>
      <c r="T137" s="123"/>
      <c r="U137" s="123"/>
      <c r="V137" s="123"/>
      <c r="W137" s="123"/>
      <c r="X137" s="123"/>
    </row>
    <row r="138" spans="1:27">
      <c r="A138" s="6"/>
      <c r="B138" s="6"/>
      <c r="C138" s="6"/>
      <c r="D138" s="6"/>
      <c r="E138" s="13"/>
      <c r="F138" s="13"/>
      <c r="G138" s="13"/>
      <c r="P138"/>
      <c r="Q138"/>
      <c r="R138"/>
      <c r="S138"/>
      <c r="T138" s="123"/>
      <c r="U138" s="123"/>
      <c r="V138" s="123"/>
      <c r="W138" s="123"/>
      <c r="X138" s="123"/>
    </row>
    <row r="139" spans="1:27">
      <c r="A139" s="6"/>
      <c r="B139" s="11" t="s">
        <v>110</v>
      </c>
      <c r="C139" s="6"/>
      <c r="D139" s="6"/>
      <c r="E139" s="13"/>
      <c r="F139" s="13"/>
      <c r="G139" s="13"/>
      <c r="P139"/>
      <c r="Q139"/>
      <c r="R139"/>
      <c r="S139"/>
      <c r="T139" s="123"/>
      <c r="U139" s="123"/>
      <c r="V139" s="123"/>
      <c r="W139" s="123"/>
      <c r="X139" s="123"/>
    </row>
    <row r="140" spans="1:27">
      <c r="A140" s="10" t="s">
        <v>111</v>
      </c>
      <c r="B140" s="6"/>
      <c r="C140" s="6" t="s">
        <v>112</v>
      </c>
      <c r="D140" s="6"/>
      <c r="E140" s="55">
        <v>80000</v>
      </c>
      <c r="F140" s="55">
        <v>63000</v>
      </c>
      <c r="G140" s="55">
        <v>69887.570000000007</v>
      </c>
      <c r="H140" s="55">
        <v>53778</v>
      </c>
      <c r="I140" s="55">
        <v>72000</v>
      </c>
      <c r="J140" s="55">
        <v>82500</v>
      </c>
      <c r="K140" s="78">
        <v>56905.77</v>
      </c>
      <c r="L140" s="56">
        <v>73608.31</v>
      </c>
      <c r="M140" s="55">
        <v>80000</v>
      </c>
      <c r="N140" s="83">
        <v>58705.95</v>
      </c>
      <c r="O140" s="55">
        <v>78614.149999999994</v>
      </c>
      <c r="P140" s="65">
        <v>80000</v>
      </c>
      <c r="Q140" s="65">
        <v>78487.87</v>
      </c>
      <c r="R140" s="65">
        <v>80000</v>
      </c>
      <c r="S140" s="65">
        <v>78271</v>
      </c>
      <c r="T140" s="117">
        <v>60000</v>
      </c>
      <c r="U140" s="117">
        <v>33458</v>
      </c>
      <c r="V140" s="117">
        <v>80000</v>
      </c>
      <c r="W140" s="117">
        <v>24470.84</v>
      </c>
      <c r="X140" s="117">
        <v>40126.5</v>
      </c>
      <c r="Y140" s="116">
        <v>80000</v>
      </c>
      <c r="Z140" s="84">
        <f>(Y140-V140)/V140</f>
        <v>0</v>
      </c>
      <c r="AA140" s="96"/>
    </row>
    <row r="141" spans="1:27">
      <c r="A141" s="10" t="s">
        <v>113</v>
      </c>
      <c r="B141" s="6"/>
      <c r="C141" s="6" t="s">
        <v>114</v>
      </c>
      <c r="D141" s="6"/>
      <c r="E141" s="55">
        <v>30000</v>
      </c>
      <c r="F141" s="55">
        <v>19000</v>
      </c>
      <c r="G141" s="55">
        <v>19728</v>
      </c>
      <c r="H141" s="55">
        <v>14724</v>
      </c>
      <c r="I141" s="55">
        <v>20000</v>
      </c>
      <c r="J141" s="55">
        <v>25000</v>
      </c>
      <c r="K141" s="78">
        <v>15528</v>
      </c>
      <c r="L141" s="56">
        <v>20790</v>
      </c>
      <c r="M141" s="55">
        <v>25000</v>
      </c>
      <c r="N141" s="83">
        <v>16650</v>
      </c>
      <c r="O141" s="55">
        <v>22469</v>
      </c>
      <c r="P141" s="65">
        <v>25000</v>
      </c>
      <c r="Q141" s="65">
        <v>24204</v>
      </c>
      <c r="R141" s="65">
        <v>25000</v>
      </c>
      <c r="S141" s="65">
        <v>26792</v>
      </c>
      <c r="T141" s="117">
        <v>36000</v>
      </c>
      <c r="U141" s="117">
        <v>30846</v>
      </c>
      <c r="V141" s="117">
        <v>39000</v>
      </c>
      <c r="W141" s="117">
        <v>23166</v>
      </c>
      <c r="X141" s="117">
        <v>29478</v>
      </c>
      <c r="Y141" s="116">
        <v>39000</v>
      </c>
      <c r="Z141" s="84">
        <f t="shared" ref="Z141:Z178" si="56">(Y141-V141)/V141</f>
        <v>0</v>
      </c>
      <c r="AA141" s="110"/>
    </row>
    <row r="142" spans="1:27">
      <c r="A142" s="10" t="s">
        <v>115</v>
      </c>
      <c r="B142" s="6"/>
      <c r="C142" s="6" t="s">
        <v>116</v>
      </c>
      <c r="D142" s="6"/>
      <c r="E142" s="55"/>
      <c r="F142" s="55"/>
      <c r="G142" s="55"/>
      <c r="K142" s="71"/>
      <c r="N142" s="82"/>
      <c r="P142"/>
      <c r="Q142"/>
      <c r="R142"/>
      <c r="S142"/>
      <c r="T142" s="123"/>
      <c r="U142" s="123"/>
      <c r="V142" s="123"/>
      <c r="W142" s="123"/>
      <c r="X142" s="123"/>
      <c r="Y142"/>
      <c r="Z142" s="84"/>
    </row>
    <row r="143" spans="1:27">
      <c r="A143" s="10" t="s">
        <v>117</v>
      </c>
      <c r="B143" s="6"/>
      <c r="C143" s="6" t="s">
        <v>118</v>
      </c>
      <c r="D143" s="6"/>
      <c r="E143" s="55"/>
      <c r="F143" s="55"/>
      <c r="G143" s="55"/>
      <c r="K143" s="71"/>
      <c r="N143" s="82"/>
      <c r="P143"/>
      <c r="Q143"/>
      <c r="R143"/>
      <c r="S143"/>
      <c r="T143" s="123"/>
      <c r="U143" s="123"/>
      <c r="V143" s="123"/>
      <c r="W143" s="123"/>
      <c r="X143" s="123"/>
      <c r="Y143"/>
      <c r="Z143" s="84"/>
    </row>
    <row r="144" spans="1:27">
      <c r="A144" s="10" t="s">
        <v>119</v>
      </c>
      <c r="B144" s="6"/>
      <c r="C144" s="6" t="s">
        <v>120</v>
      </c>
      <c r="D144" s="6"/>
      <c r="E144" s="55"/>
      <c r="F144" s="55"/>
      <c r="G144" s="55"/>
      <c r="K144" s="80">
        <v>3459.91</v>
      </c>
      <c r="N144" s="82"/>
      <c r="P144"/>
      <c r="Q144"/>
      <c r="R144"/>
      <c r="S144"/>
      <c r="T144" s="123"/>
      <c r="U144" s="123"/>
      <c r="V144" s="123"/>
      <c r="W144" s="123"/>
      <c r="X144" s="123">
        <v>2076</v>
      </c>
      <c r="Y144"/>
      <c r="Z144" s="84"/>
    </row>
    <row r="145" spans="1:27">
      <c r="A145" s="10" t="s">
        <v>121</v>
      </c>
      <c r="B145" s="6"/>
      <c r="C145" s="6" t="s">
        <v>122</v>
      </c>
      <c r="D145" s="6"/>
      <c r="E145" s="55"/>
      <c r="F145" s="55"/>
      <c r="G145" s="55"/>
      <c r="K145" s="80">
        <v>809.16</v>
      </c>
      <c r="N145" s="82"/>
      <c r="P145"/>
      <c r="Q145"/>
      <c r="R145"/>
      <c r="S145"/>
      <c r="T145" s="123"/>
      <c r="U145" s="123"/>
      <c r="V145" s="123"/>
      <c r="W145" s="123"/>
      <c r="X145" s="123">
        <v>485.51</v>
      </c>
      <c r="Y145"/>
      <c r="Z145" s="84"/>
    </row>
    <row r="146" spans="1:27">
      <c r="A146" s="10" t="s">
        <v>123</v>
      </c>
      <c r="B146" s="6"/>
      <c r="C146" s="6" t="s">
        <v>124</v>
      </c>
      <c r="D146" s="6"/>
      <c r="E146" s="55"/>
      <c r="F146" s="55"/>
      <c r="G146" s="55"/>
      <c r="K146" s="80">
        <v>6975.78</v>
      </c>
      <c r="N146" s="82"/>
      <c r="P146"/>
      <c r="Q146"/>
      <c r="R146"/>
      <c r="S146"/>
      <c r="T146" s="123"/>
      <c r="U146" s="123"/>
      <c r="V146" s="123"/>
      <c r="W146" s="123"/>
      <c r="X146" s="123">
        <v>2425.92</v>
      </c>
      <c r="Y146"/>
      <c r="Z146" s="84"/>
    </row>
    <row r="147" spans="1:27">
      <c r="A147" s="6"/>
      <c r="B147" s="6"/>
      <c r="C147" s="6"/>
      <c r="D147" s="62" t="s">
        <v>590</v>
      </c>
      <c r="E147" s="63">
        <f t="shared" ref="E147:J147" si="57">SUM(E140:E146)</f>
        <v>110000</v>
      </c>
      <c r="F147" s="63">
        <f t="shared" si="57"/>
        <v>82000</v>
      </c>
      <c r="G147" s="63">
        <f t="shared" si="57"/>
        <v>89615.57</v>
      </c>
      <c r="H147" s="63">
        <f t="shared" si="57"/>
        <v>68502</v>
      </c>
      <c r="I147" s="63">
        <f t="shared" si="57"/>
        <v>92000</v>
      </c>
      <c r="J147" s="63">
        <f t="shared" si="57"/>
        <v>107500</v>
      </c>
      <c r="K147" s="81">
        <f>SUM(K140:K141)</f>
        <v>72433.76999999999</v>
      </c>
      <c r="L147" s="81">
        <f>SUM(L140:L141)</f>
        <v>94398.31</v>
      </c>
      <c r="M147" s="81">
        <f>SUM(M140:M141)</f>
        <v>105000</v>
      </c>
      <c r="N147" s="81">
        <f>SUM(N140:N146)</f>
        <v>75355.95</v>
      </c>
      <c r="O147" s="81">
        <f>SUM(O140:O146)</f>
        <v>101083.15</v>
      </c>
      <c r="P147" s="81">
        <f>SUM(P140:P141)</f>
        <v>105000</v>
      </c>
      <c r="Q147" s="81">
        <f>SUM(Q140:Q141)</f>
        <v>102691.87</v>
      </c>
      <c r="R147" s="81">
        <f>SUM(R140:R141)</f>
        <v>105000</v>
      </c>
      <c r="S147" s="81">
        <f t="shared" ref="S147:W147" si="58">SUM(S140:S141)</f>
        <v>105063</v>
      </c>
      <c r="T147" s="120">
        <f t="shared" si="58"/>
        <v>96000</v>
      </c>
      <c r="U147" s="120">
        <f t="shared" si="58"/>
        <v>64304</v>
      </c>
      <c r="V147" s="120">
        <f>SUM(V140:V141)</f>
        <v>119000</v>
      </c>
      <c r="W147" s="120">
        <f t="shared" si="58"/>
        <v>47636.84</v>
      </c>
      <c r="X147" s="120">
        <v>74592</v>
      </c>
      <c r="Y147" s="126">
        <f>SUM(Y140:Y141)</f>
        <v>119000</v>
      </c>
      <c r="Z147" s="84">
        <f t="shared" si="56"/>
        <v>0</v>
      </c>
    </row>
    <row r="148" spans="1:27">
      <c r="A148" s="6"/>
      <c r="B148" s="6"/>
      <c r="C148" s="6"/>
      <c r="D148" s="6"/>
      <c r="E148" s="55"/>
      <c r="F148" s="55"/>
      <c r="G148" s="55"/>
      <c r="K148" s="71"/>
      <c r="L148" s="82"/>
      <c r="M148" s="82"/>
      <c r="N148" s="82"/>
      <c r="O148" s="82"/>
      <c r="P148" s="95"/>
      <c r="Q148" s="95"/>
      <c r="R148" s="95"/>
      <c r="S148" s="95"/>
      <c r="T148" s="123"/>
      <c r="U148" s="123"/>
      <c r="V148" s="123"/>
      <c r="W148" s="123"/>
      <c r="X148" s="123"/>
      <c r="Y148"/>
      <c r="Z148" s="84"/>
    </row>
    <row r="149" spans="1:27">
      <c r="A149" s="14"/>
      <c r="B149" s="11" t="s">
        <v>125</v>
      </c>
      <c r="C149" s="6"/>
      <c r="D149" s="6"/>
      <c r="E149" s="13"/>
      <c r="F149" s="13"/>
      <c r="G149" s="13"/>
      <c r="K149" s="71"/>
      <c r="L149" s="82"/>
      <c r="M149" s="82"/>
      <c r="N149" s="82"/>
      <c r="O149" s="82"/>
      <c r="P149" s="95"/>
      <c r="Q149" s="95"/>
      <c r="R149" s="95"/>
      <c r="S149" s="95"/>
      <c r="T149" s="123"/>
      <c r="U149" s="123"/>
      <c r="V149" s="123"/>
      <c r="W149" s="123"/>
      <c r="X149" s="123"/>
      <c r="Y149"/>
      <c r="Z149" s="84"/>
    </row>
    <row r="150" spans="1:27">
      <c r="A150" s="10" t="s">
        <v>128</v>
      </c>
      <c r="B150" s="6"/>
      <c r="C150" s="6" t="s">
        <v>639</v>
      </c>
      <c r="D150" s="6"/>
      <c r="E150" s="55">
        <v>6000</v>
      </c>
      <c r="F150" s="55">
        <v>4700</v>
      </c>
      <c r="G150" s="55">
        <v>6719.71</v>
      </c>
      <c r="H150" s="55">
        <v>6032</v>
      </c>
      <c r="I150" s="55">
        <v>7000</v>
      </c>
      <c r="J150" s="55">
        <v>7000</v>
      </c>
      <c r="K150" s="71">
        <v>5256.92</v>
      </c>
      <c r="L150" s="78">
        <v>5256.92</v>
      </c>
      <c r="M150" s="78"/>
      <c r="N150" s="71"/>
      <c r="O150" s="78"/>
      <c r="P150" s="78">
        <v>8000</v>
      </c>
      <c r="Q150" s="78">
        <v>7688.88</v>
      </c>
      <c r="R150" s="78">
        <v>8000</v>
      </c>
      <c r="S150" s="78">
        <v>3160</v>
      </c>
      <c r="T150" s="117">
        <v>8000</v>
      </c>
      <c r="U150" s="117">
        <v>9840</v>
      </c>
      <c r="V150" s="117">
        <v>10000</v>
      </c>
      <c r="W150" s="117">
        <v>9840.32</v>
      </c>
      <c r="X150" s="117">
        <v>9264.4599999999991</v>
      </c>
      <c r="Y150" s="116">
        <v>12500</v>
      </c>
      <c r="Z150" s="84">
        <f t="shared" si="56"/>
        <v>0.25</v>
      </c>
    </row>
    <row r="151" spans="1:27">
      <c r="A151" s="10" t="s">
        <v>173</v>
      </c>
      <c r="B151" s="6"/>
      <c r="C151" s="6" t="s">
        <v>129</v>
      </c>
      <c r="D151" s="6"/>
      <c r="E151" s="55"/>
      <c r="F151" s="55"/>
      <c r="G151" s="55"/>
      <c r="K151" s="71"/>
      <c r="L151" s="82"/>
      <c r="M151" s="71">
        <v>8000</v>
      </c>
      <c r="N151" s="71">
        <v>5165</v>
      </c>
      <c r="O151" s="71">
        <v>5165</v>
      </c>
      <c r="P151" s="95"/>
      <c r="Q151" s="95"/>
      <c r="R151" s="95"/>
      <c r="S151" s="95"/>
      <c r="T151" s="123"/>
      <c r="U151" s="123"/>
      <c r="V151" s="123">
        <v>500</v>
      </c>
      <c r="W151" s="123"/>
      <c r="X151" s="123">
        <v>0</v>
      </c>
      <c r="Y151" s="123">
        <v>500</v>
      </c>
      <c r="Z151" s="84">
        <f t="shared" si="56"/>
        <v>0</v>
      </c>
    </row>
    <row r="152" spans="1:27">
      <c r="A152" s="10" t="s">
        <v>132</v>
      </c>
      <c r="B152" s="6"/>
      <c r="C152" s="6" t="s">
        <v>133</v>
      </c>
      <c r="D152" s="6"/>
      <c r="E152" s="55">
        <v>1000</v>
      </c>
      <c r="F152" s="55">
        <v>373</v>
      </c>
      <c r="G152" s="55">
        <v>185.94</v>
      </c>
      <c r="H152" s="55">
        <v>137</v>
      </c>
      <c r="I152" s="55">
        <v>200</v>
      </c>
      <c r="J152" s="55">
        <v>500</v>
      </c>
      <c r="K152" s="71">
        <v>155.52000000000001</v>
      </c>
      <c r="L152" s="78">
        <v>253.52</v>
      </c>
      <c r="M152" s="83">
        <v>500</v>
      </c>
      <c r="N152" s="71">
        <v>143</v>
      </c>
      <c r="O152" s="83">
        <v>288</v>
      </c>
      <c r="P152" s="78">
        <v>500</v>
      </c>
      <c r="Q152" s="78">
        <v>245</v>
      </c>
      <c r="R152" s="78">
        <v>500</v>
      </c>
      <c r="S152" s="78">
        <v>250</v>
      </c>
      <c r="T152" s="117">
        <v>500</v>
      </c>
      <c r="U152" s="117">
        <v>110</v>
      </c>
      <c r="V152" s="117">
        <v>500</v>
      </c>
      <c r="W152" s="117">
        <v>55</v>
      </c>
      <c r="X152" s="117">
        <v>113</v>
      </c>
      <c r="Y152" s="116">
        <v>500</v>
      </c>
      <c r="Z152" s="84">
        <f t="shared" si="56"/>
        <v>0</v>
      </c>
    </row>
    <row r="153" spans="1:27">
      <c r="A153" s="10" t="s">
        <v>134</v>
      </c>
      <c r="B153" s="6"/>
      <c r="C153" s="6" t="s">
        <v>135</v>
      </c>
      <c r="D153" s="6"/>
      <c r="E153" s="55">
        <v>3000</v>
      </c>
      <c r="F153" s="55">
        <v>2155</v>
      </c>
      <c r="G153" s="55">
        <v>2135.87</v>
      </c>
      <c r="H153" s="55">
        <v>1600</v>
      </c>
      <c r="I153" s="55">
        <v>2100</v>
      </c>
      <c r="J153" s="55">
        <v>2400</v>
      </c>
      <c r="K153" s="71">
        <v>1608.45</v>
      </c>
      <c r="L153" s="78">
        <v>2140.92</v>
      </c>
      <c r="M153" s="83">
        <v>2400</v>
      </c>
      <c r="N153" s="71">
        <v>1500.6</v>
      </c>
      <c r="O153" s="83">
        <v>1987.5</v>
      </c>
      <c r="P153" s="78">
        <v>2400</v>
      </c>
      <c r="Q153" s="78">
        <v>1924.99</v>
      </c>
      <c r="R153" s="78">
        <v>2400</v>
      </c>
      <c r="S153" s="78">
        <v>1959</v>
      </c>
      <c r="T153" s="117">
        <v>2400</v>
      </c>
      <c r="U153" s="117">
        <v>2320</v>
      </c>
      <c r="V153" s="117">
        <v>3000</v>
      </c>
      <c r="W153" s="117">
        <v>1722.75</v>
      </c>
      <c r="X153" s="117">
        <v>2453.89</v>
      </c>
      <c r="Y153" s="116">
        <v>3000</v>
      </c>
      <c r="Z153" s="84">
        <f t="shared" si="56"/>
        <v>0</v>
      </c>
    </row>
    <row r="154" spans="1:27">
      <c r="A154" s="10" t="s">
        <v>136</v>
      </c>
      <c r="B154" s="6"/>
      <c r="C154" s="6" t="s">
        <v>137</v>
      </c>
      <c r="D154" s="6"/>
      <c r="E154" s="55">
        <v>500</v>
      </c>
      <c r="F154" s="55">
        <v>244</v>
      </c>
      <c r="G154" s="55">
        <v>0</v>
      </c>
      <c r="H154" s="55">
        <v>0</v>
      </c>
      <c r="I154" s="55">
        <v>0</v>
      </c>
      <c r="J154" s="55">
        <v>300</v>
      </c>
      <c r="K154" s="71">
        <v>0</v>
      </c>
      <c r="L154" s="83">
        <v>0</v>
      </c>
      <c r="M154" s="78">
        <v>0</v>
      </c>
      <c r="N154" s="71"/>
      <c r="O154" s="78"/>
      <c r="P154" s="78"/>
      <c r="Q154" s="78"/>
      <c r="R154" s="78"/>
      <c r="S154" s="78"/>
      <c r="T154" s="117"/>
      <c r="U154" s="117"/>
      <c r="V154" s="117"/>
      <c r="W154" s="117"/>
      <c r="X154" s="117"/>
      <c r="Y154"/>
    </row>
    <row r="155" spans="1:27">
      <c r="A155" s="10" t="s">
        <v>138</v>
      </c>
      <c r="B155" s="6"/>
      <c r="C155" s="6" t="s">
        <v>139</v>
      </c>
      <c r="D155" s="6"/>
      <c r="E155" s="55">
        <v>1200</v>
      </c>
      <c r="F155" s="55">
        <v>450</v>
      </c>
      <c r="G155" s="55">
        <v>201.22</v>
      </c>
      <c r="H155" s="55">
        <v>95</v>
      </c>
      <c r="I155" s="55">
        <v>500</v>
      </c>
      <c r="J155" s="55">
        <v>800</v>
      </c>
      <c r="K155" s="71">
        <v>839.54</v>
      </c>
      <c r="L155" s="78">
        <v>1070.22</v>
      </c>
      <c r="M155" s="78">
        <v>1100</v>
      </c>
      <c r="N155" s="71">
        <v>892.31</v>
      </c>
      <c r="O155" s="78">
        <v>1044.3699999999999</v>
      </c>
      <c r="P155" s="78">
        <v>1425.41</v>
      </c>
      <c r="Q155" s="78">
        <v>1425.41</v>
      </c>
      <c r="R155" s="78">
        <v>1500</v>
      </c>
      <c r="S155" s="78">
        <v>1810</v>
      </c>
      <c r="T155" s="117">
        <v>2000</v>
      </c>
      <c r="U155" s="117">
        <v>669</v>
      </c>
      <c r="V155" s="117">
        <v>2000</v>
      </c>
      <c r="W155" s="117">
        <v>357.37</v>
      </c>
      <c r="X155" s="117">
        <v>651.77</v>
      </c>
      <c r="Y155" s="116">
        <v>2000</v>
      </c>
      <c r="Z155" s="84">
        <f t="shared" si="56"/>
        <v>0</v>
      </c>
      <c r="AA155" s="96"/>
    </row>
    <row r="156" spans="1:27">
      <c r="A156" s="10" t="s">
        <v>140</v>
      </c>
      <c r="B156" s="6"/>
      <c r="C156" s="6" t="s">
        <v>141</v>
      </c>
      <c r="D156" s="6"/>
      <c r="E156" s="55">
        <v>500</v>
      </c>
      <c r="F156" s="55">
        <v>300</v>
      </c>
      <c r="G156" s="55">
        <v>150</v>
      </c>
      <c r="H156" s="55">
        <v>0</v>
      </c>
      <c r="I156" s="55">
        <v>400</v>
      </c>
      <c r="J156" s="70">
        <v>400</v>
      </c>
      <c r="K156" s="71">
        <v>112.5</v>
      </c>
      <c r="L156" s="78">
        <v>422.5</v>
      </c>
      <c r="M156" s="83">
        <v>400</v>
      </c>
      <c r="N156" s="71">
        <v>50</v>
      </c>
      <c r="O156" s="83">
        <v>130</v>
      </c>
      <c r="P156" s="78">
        <v>400</v>
      </c>
      <c r="Q156" s="78">
        <v>80</v>
      </c>
      <c r="R156" s="78">
        <v>400</v>
      </c>
      <c r="S156" s="78">
        <v>190</v>
      </c>
      <c r="T156" s="117">
        <v>400</v>
      </c>
      <c r="U156" s="117">
        <v>70</v>
      </c>
      <c r="V156" s="117">
        <v>400</v>
      </c>
      <c r="W156" s="117">
        <v>70</v>
      </c>
      <c r="X156" s="117">
        <v>160</v>
      </c>
      <c r="Y156" s="116">
        <v>400</v>
      </c>
      <c r="Z156" s="84">
        <f t="shared" si="56"/>
        <v>0</v>
      </c>
    </row>
    <row r="157" spans="1:27">
      <c r="A157" s="10" t="s">
        <v>142</v>
      </c>
      <c r="B157" s="6"/>
      <c r="C157" s="6" t="s">
        <v>143</v>
      </c>
      <c r="D157" s="6"/>
      <c r="E157" s="55">
        <v>8000</v>
      </c>
      <c r="F157" s="55">
        <v>6700</v>
      </c>
      <c r="G157" s="55">
        <v>5372.37</v>
      </c>
      <c r="H157" s="55">
        <v>5197</v>
      </c>
      <c r="I157" s="55">
        <v>7000</v>
      </c>
      <c r="J157" s="55">
        <v>8000</v>
      </c>
      <c r="K157" s="71">
        <v>6269.14</v>
      </c>
      <c r="L157" s="78">
        <v>7985.14</v>
      </c>
      <c r="M157" s="83">
        <v>8000</v>
      </c>
      <c r="N157" s="71">
        <v>3876.63</v>
      </c>
      <c r="O157" s="83">
        <v>4556.63</v>
      </c>
      <c r="P157" s="78">
        <v>7674.59</v>
      </c>
      <c r="Q157" s="78">
        <v>6244.24</v>
      </c>
      <c r="R157" s="78">
        <v>8000</v>
      </c>
      <c r="S157" s="78">
        <v>7108</v>
      </c>
      <c r="T157" s="117">
        <v>7323</v>
      </c>
      <c r="U157" s="117">
        <v>6037.51</v>
      </c>
      <c r="V157" s="117">
        <v>8000</v>
      </c>
      <c r="W157" s="117">
        <v>4670.22</v>
      </c>
      <c r="X157" s="117">
        <v>3387.09</v>
      </c>
      <c r="Y157" s="116">
        <v>8000</v>
      </c>
      <c r="Z157" s="84">
        <f t="shared" si="56"/>
        <v>0</v>
      </c>
      <c r="AA157" s="96"/>
    </row>
    <row r="158" spans="1:27">
      <c r="A158" s="10" t="s">
        <v>144</v>
      </c>
      <c r="B158" s="6"/>
      <c r="C158" s="6" t="s">
        <v>145</v>
      </c>
      <c r="D158" s="6"/>
      <c r="E158" s="55"/>
      <c r="F158" s="55"/>
      <c r="G158" s="55"/>
      <c r="K158" s="71">
        <v>0</v>
      </c>
      <c r="L158" s="83">
        <v>0</v>
      </c>
      <c r="M158" s="82"/>
      <c r="N158" s="71"/>
      <c r="O158" s="82"/>
      <c r="P158" s="95"/>
      <c r="Q158" s="95"/>
      <c r="R158" s="95"/>
      <c r="S158" s="95"/>
      <c r="T158" s="123"/>
      <c r="U158" s="123"/>
      <c r="V158" s="123"/>
      <c r="W158" s="123"/>
      <c r="X158" s="123"/>
      <c r="Y158"/>
      <c r="Z158" s="92"/>
    </row>
    <row r="159" spans="1:27">
      <c r="A159" s="10" t="s">
        <v>174</v>
      </c>
      <c r="B159" s="6"/>
      <c r="C159" s="6" t="s">
        <v>175</v>
      </c>
      <c r="D159" s="6"/>
      <c r="E159" s="55">
        <v>500</v>
      </c>
      <c r="F159" s="55">
        <v>0</v>
      </c>
      <c r="G159" s="55">
        <v>252.77</v>
      </c>
      <c r="H159" s="55">
        <v>253</v>
      </c>
      <c r="I159" s="55">
        <v>300</v>
      </c>
      <c r="J159" s="55">
        <v>300</v>
      </c>
      <c r="K159" s="71">
        <v>0</v>
      </c>
      <c r="L159" s="78">
        <v>260</v>
      </c>
      <c r="M159" s="83">
        <v>0</v>
      </c>
      <c r="N159" s="71"/>
      <c r="O159" s="83"/>
      <c r="P159" s="78"/>
      <c r="Q159" s="78"/>
      <c r="R159" s="78"/>
      <c r="S159" s="78"/>
      <c r="T159" s="117"/>
      <c r="U159" s="117"/>
      <c r="V159" s="117"/>
      <c r="W159" s="117"/>
      <c r="X159" s="117"/>
      <c r="Y159"/>
      <c r="Z159" s="92"/>
    </row>
    <row r="160" spans="1:27">
      <c r="A160" s="10" t="s">
        <v>154</v>
      </c>
      <c r="B160" s="6"/>
      <c r="C160" s="6" t="s">
        <v>155</v>
      </c>
      <c r="D160" s="6"/>
      <c r="E160" s="55"/>
      <c r="F160" s="55"/>
      <c r="G160" s="55"/>
      <c r="K160" s="71"/>
      <c r="L160" s="82"/>
      <c r="M160" s="82"/>
      <c r="N160" s="71"/>
      <c r="O160" s="82"/>
      <c r="P160" s="95"/>
      <c r="Q160" s="95"/>
      <c r="R160" s="95"/>
      <c r="S160" s="95"/>
      <c r="T160" s="123"/>
      <c r="U160" s="123"/>
      <c r="V160" s="123"/>
      <c r="W160" s="123"/>
      <c r="X160" s="123"/>
      <c r="Y160"/>
      <c r="Z160" s="92"/>
    </row>
    <row r="161" spans="1:27">
      <c r="A161" s="6"/>
      <c r="B161" s="6"/>
      <c r="C161" s="6" t="s">
        <v>591</v>
      </c>
      <c r="D161" s="6"/>
      <c r="E161" s="13">
        <v>1500</v>
      </c>
      <c r="F161" s="13">
        <v>0</v>
      </c>
      <c r="G161" s="13">
        <v>49</v>
      </c>
      <c r="H161" s="55">
        <v>49</v>
      </c>
      <c r="I161" s="55">
        <v>250</v>
      </c>
      <c r="J161" s="55">
        <v>1000</v>
      </c>
      <c r="K161" s="71">
        <v>59.99</v>
      </c>
      <c r="L161" s="83">
        <v>59.99</v>
      </c>
      <c r="M161" s="78">
        <v>500</v>
      </c>
      <c r="N161" s="71">
        <v>10</v>
      </c>
      <c r="O161" s="78">
        <v>10</v>
      </c>
      <c r="P161" s="78">
        <v>1000</v>
      </c>
      <c r="Q161" s="78">
        <v>59.99</v>
      </c>
      <c r="R161" s="78">
        <v>1000</v>
      </c>
      <c r="S161" s="78">
        <v>0</v>
      </c>
      <c r="T161" s="117">
        <v>1000</v>
      </c>
      <c r="U161" s="117">
        <v>0</v>
      </c>
      <c r="V161" s="117">
        <v>1000</v>
      </c>
      <c r="W161" s="117">
        <v>0</v>
      </c>
      <c r="X161" s="117">
        <v>0</v>
      </c>
      <c r="Y161" s="116">
        <v>1000</v>
      </c>
      <c r="Z161" s="84">
        <f t="shared" si="56"/>
        <v>0</v>
      </c>
      <c r="AA161" s="93"/>
    </row>
    <row r="162" spans="1:27">
      <c r="A162" s="6"/>
      <c r="B162" s="6"/>
      <c r="C162" s="6" t="s">
        <v>523</v>
      </c>
      <c r="D162" s="6"/>
      <c r="E162" s="13"/>
      <c r="F162" s="13"/>
      <c r="G162" s="13"/>
      <c r="H162" s="55"/>
      <c r="I162" s="55"/>
      <c r="J162" s="55"/>
      <c r="K162" s="71"/>
      <c r="L162" s="82"/>
      <c r="M162" s="78">
        <v>800</v>
      </c>
      <c r="N162" s="71">
        <v>677.36</v>
      </c>
      <c r="O162" s="78">
        <v>851.36</v>
      </c>
      <c r="P162" s="78">
        <v>800</v>
      </c>
      <c r="Q162" s="78">
        <v>95</v>
      </c>
      <c r="R162" s="78">
        <v>500</v>
      </c>
      <c r="S162" s="78">
        <v>0</v>
      </c>
      <c r="T162" s="117">
        <v>500</v>
      </c>
      <c r="U162" s="117">
        <v>0</v>
      </c>
      <c r="V162" s="117">
        <v>500</v>
      </c>
      <c r="W162" s="117">
        <v>0</v>
      </c>
      <c r="X162" s="117">
        <v>0</v>
      </c>
      <c r="Y162" s="116">
        <v>500</v>
      </c>
      <c r="Z162" s="84">
        <f t="shared" si="56"/>
        <v>0</v>
      </c>
    </row>
    <row r="163" spans="1:27">
      <c r="A163" s="6"/>
      <c r="B163" s="6"/>
      <c r="C163" s="6"/>
      <c r="D163" s="62" t="s">
        <v>590</v>
      </c>
      <c r="E163" s="56">
        <f t="shared" ref="E163:L163" si="59">SUM(E150:E161)</f>
        <v>22200</v>
      </c>
      <c r="F163" s="56">
        <f t="shared" si="59"/>
        <v>14922</v>
      </c>
      <c r="G163" s="56">
        <f t="shared" si="59"/>
        <v>15066.880000000001</v>
      </c>
      <c r="H163" s="56">
        <f t="shared" si="59"/>
        <v>13363</v>
      </c>
      <c r="I163" s="56">
        <f t="shared" si="59"/>
        <v>17750</v>
      </c>
      <c r="J163" s="56">
        <f t="shared" si="59"/>
        <v>20700</v>
      </c>
      <c r="K163" s="79">
        <f t="shared" si="59"/>
        <v>14302.06</v>
      </c>
      <c r="L163" s="79">
        <f t="shared" si="59"/>
        <v>17449.210000000003</v>
      </c>
      <c r="M163" s="79">
        <f t="shared" ref="M163:X163" si="60">SUM(M150:M162)</f>
        <v>21700</v>
      </c>
      <c r="N163" s="79">
        <f t="shared" si="60"/>
        <v>12314.900000000001</v>
      </c>
      <c r="O163" s="79">
        <f t="shared" si="60"/>
        <v>14032.86</v>
      </c>
      <c r="P163" s="79">
        <f t="shared" si="60"/>
        <v>22200</v>
      </c>
      <c r="Q163" s="79">
        <f t="shared" si="60"/>
        <v>17763.510000000002</v>
      </c>
      <c r="R163" s="79">
        <f t="shared" si="60"/>
        <v>22300</v>
      </c>
      <c r="S163" s="79">
        <f t="shared" si="60"/>
        <v>14477</v>
      </c>
      <c r="T163" s="118">
        <v>2800</v>
      </c>
      <c r="U163" s="118">
        <v>17679</v>
      </c>
      <c r="V163" s="118">
        <f>SUM(V150:V162)</f>
        <v>25900</v>
      </c>
      <c r="W163" s="118">
        <f t="shared" si="60"/>
        <v>16715.66</v>
      </c>
      <c r="X163" s="118">
        <f t="shared" si="60"/>
        <v>16030.21</v>
      </c>
      <c r="Y163" s="124">
        <f>SUM(Y150:Y162)</f>
        <v>28400</v>
      </c>
      <c r="Z163" s="84">
        <f t="shared" si="56"/>
        <v>9.6525096525096526E-2</v>
      </c>
    </row>
    <row r="164" spans="1:27">
      <c r="A164" s="6"/>
      <c r="B164" s="11" t="s">
        <v>156</v>
      </c>
      <c r="C164" s="6"/>
      <c r="D164" s="6"/>
      <c r="E164" s="13"/>
      <c r="F164" s="13"/>
      <c r="G164" s="13"/>
      <c r="K164" s="82"/>
      <c r="L164" s="82"/>
      <c r="M164" s="82"/>
      <c r="N164" s="82"/>
      <c r="O164" s="82"/>
      <c r="P164" s="95"/>
      <c r="Q164" s="95"/>
      <c r="R164" s="95"/>
      <c r="S164" s="95"/>
      <c r="T164" s="123"/>
      <c r="U164" s="123"/>
      <c r="V164" s="123"/>
      <c r="W164" s="123"/>
      <c r="X164" s="123"/>
      <c r="Y164"/>
      <c r="Z164" s="92"/>
    </row>
    <row r="165" spans="1:27">
      <c r="A165" s="10" t="s">
        <v>157</v>
      </c>
      <c r="B165" s="6"/>
      <c r="C165" s="6" t="s">
        <v>158</v>
      </c>
      <c r="D165" s="6"/>
      <c r="E165" s="55">
        <v>1500</v>
      </c>
      <c r="F165" s="55">
        <v>600</v>
      </c>
      <c r="G165" s="55">
        <v>822.24</v>
      </c>
      <c r="H165" s="55">
        <v>590</v>
      </c>
      <c r="I165" s="55">
        <v>1000</v>
      </c>
      <c r="J165" s="55">
        <v>1500</v>
      </c>
      <c r="K165" s="83">
        <v>975.18</v>
      </c>
      <c r="L165" s="78">
        <v>1165.53</v>
      </c>
      <c r="M165" s="83">
        <v>1500</v>
      </c>
      <c r="N165" s="83">
        <v>300.32</v>
      </c>
      <c r="O165" s="83">
        <v>627.71</v>
      </c>
      <c r="P165" s="78">
        <v>1500</v>
      </c>
      <c r="Q165" s="78">
        <v>909.76</v>
      </c>
      <c r="R165" s="78">
        <v>1500</v>
      </c>
      <c r="S165" s="78">
        <v>1051</v>
      </c>
      <c r="T165" s="117">
        <v>1500</v>
      </c>
      <c r="U165" s="117">
        <v>1201</v>
      </c>
      <c r="V165" s="117">
        <v>1500</v>
      </c>
      <c r="W165" s="117">
        <v>1100.94</v>
      </c>
      <c r="X165" s="117">
        <v>660.57</v>
      </c>
      <c r="Y165" s="116">
        <v>1500</v>
      </c>
      <c r="Z165" s="84">
        <f t="shared" si="56"/>
        <v>0</v>
      </c>
    </row>
    <row r="166" spans="1:27">
      <c r="A166" s="6"/>
      <c r="B166" s="6"/>
      <c r="C166" s="6"/>
      <c r="D166" s="62" t="s">
        <v>590</v>
      </c>
      <c r="E166" s="56">
        <f t="shared" ref="E166:L166" si="61">E165</f>
        <v>1500</v>
      </c>
      <c r="F166" s="56">
        <f t="shared" si="61"/>
        <v>600</v>
      </c>
      <c r="G166" s="56">
        <f t="shared" si="61"/>
        <v>822.24</v>
      </c>
      <c r="H166" s="56">
        <f t="shared" si="61"/>
        <v>590</v>
      </c>
      <c r="I166" s="56">
        <f t="shared" si="61"/>
        <v>1000</v>
      </c>
      <c r="J166" s="56">
        <f t="shared" si="61"/>
        <v>1500</v>
      </c>
      <c r="K166" s="79">
        <f t="shared" si="61"/>
        <v>975.18</v>
      </c>
      <c r="L166" s="79">
        <f t="shared" si="61"/>
        <v>1165.53</v>
      </c>
      <c r="M166" s="79">
        <f t="shared" ref="M166:X166" si="62">M165</f>
        <v>1500</v>
      </c>
      <c r="N166" s="79">
        <f t="shared" si="62"/>
        <v>300.32</v>
      </c>
      <c r="O166" s="79">
        <f t="shared" si="62"/>
        <v>627.71</v>
      </c>
      <c r="P166" s="79">
        <f t="shared" si="62"/>
        <v>1500</v>
      </c>
      <c r="Q166" s="79">
        <f t="shared" si="62"/>
        <v>909.76</v>
      </c>
      <c r="R166" s="79">
        <f t="shared" si="62"/>
        <v>1500</v>
      </c>
      <c r="S166" s="79">
        <f t="shared" si="62"/>
        <v>1051</v>
      </c>
      <c r="T166" s="118">
        <f t="shared" si="62"/>
        <v>1500</v>
      </c>
      <c r="U166" s="118">
        <f t="shared" si="62"/>
        <v>1201</v>
      </c>
      <c r="V166" s="118">
        <f>V165</f>
        <v>1500</v>
      </c>
      <c r="W166" s="118">
        <f t="shared" si="62"/>
        <v>1100.94</v>
      </c>
      <c r="X166" s="118">
        <f t="shared" si="62"/>
        <v>660.57</v>
      </c>
      <c r="Y166" s="124">
        <f>Y165</f>
        <v>1500</v>
      </c>
      <c r="Z166" s="84">
        <f t="shared" si="56"/>
        <v>0</v>
      </c>
    </row>
    <row r="167" spans="1:27">
      <c r="A167" s="6"/>
      <c r="B167" s="6"/>
      <c r="C167" s="6"/>
      <c r="D167" s="6"/>
      <c r="E167" s="13"/>
      <c r="F167" s="13" t="s">
        <v>9</v>
      </c>
      <c r="G167" s="13"/>
      <c r="K167" s="71"/>
      <c r="N167" s="82"/>
      <c r="P167"/>
      <c r="Q167"/>
      <c r="R167"/>
      <c r="S167"/>
      <c r="T167" s="123"/>
      <c r="U167" s="123"/>
      <c r="V167" s="123"/>
      <c r="W167" s="123"/>
      <c r="X167" s="123"/>
      <c r="Y167"/>
      <c r="Z167" s="92"/>
    </row>
    <row r="168" spans="1:27">
      <c r="A168" s="6"/>
      <c r="B168" s="11" t="s">
        <v>161</v>
      </c>
      <c r="C168" s="6"/>
      <c r="D168" s="6"/>
      <c r="E168" s="13"/>
      <c r="F168" s="13"/>
      <c r="G168" s="13"/>
      <c r="K168" s="71"/>
      <c r="N168" s="82"/>
      <c r="P168"/>
      <c r="Q168"/>
      <c r="R168"/>
      <c r="S168"/>
      <c r="T168" s="123"/>
      <c r="U168" s="123"/>
      <c r="V168" s="123"/>
      <c r="W168" s="123"/>
      <c r="X168" s="123"/>
      <c r="Y168"/>
      <c r="Z168" s="92"/>
    </row>
    <row r="169" spans="1:27">
      <c r="A169" s="10" t="s">
        <v>162</v>
      </c>
      <c r="B169" s="6"/>
      <c r="C169" s="6" t="s">
        <v>163</v>
      </c>
      <c r="D169" s="6"/>
      <c r="E169" s="55">
        <v>5000</v>
      </c>
      <c r="F169" s="55">
        <v>2000</v>
      </c>
      <c r="G169" s="55">
        <v>5060.4799999999996</v>
      </c>
      <c r="H169" s="65">
        <v>666</v>
      </c>
      <c r="I169" s="65">
        <v>2500</v>
      </c>
      <c r="J169" s="65">
        <v>5000</v>
      </c>
      <c r="K169" s="71">
        <v>2027</v>
      </c>
      <c r="L169" s="78">
        <v>2231.9499999999998</v>
      </c>
      <c r="M169" s="78">
        <v>5000</v>
      </c>
      <c r="N169" s="78">
        <v>1679.04</v>
      </c>
      <c r="O169" s="78">
        <v>4609.04</v>
      </c>
      <c r="P169" s="78">
        <v>5000</v>
      </c>
      <c r="Q169" s="78">
        <v>475.71</v>
      </c>
      <c r="R169" s="78">
        <v>5000</v>
      </c>
      <c r="S169" s="78">
        <v>6184</v>
      </c>
      <c r="T169" s="117">
        <v>5000</v>
      </c>
      <c r="U169" s="117">
        <v>0</v>
      </c>
      <c r="V169" s="117">
        <v>5000</v>
      </c>
      <c r="W169" s="117">
        <v>0</v>
      </c>
      <c r="X169" s="117">
        <v>0</v>
      </c>
      <c r="Y169" s="116">
        <v>5000</v>
      </c>
      <c r="Z169" s="84">
        <f t="shared" si="56"/>
        <v>0</v>
      </c>
    </row>
    <row r="170" spans="1:27">
      <c r="A170" s="10" t="s">
        <v>176</v>
      </c>
      <c r="B170" s="6"/>
      <c r="C170" s="6" t="s">
        <v>177</v>
      </c>
      <c r="D170" s="6"/>
      <c r="E170" s="55"/>
      <c r="F170" s="55"/>
      <c r="G170" s="55"/>
      <c r="H170" s="70"/>
      <c r="I170" s="70"/>
      <c r="J170" s="70"/>
      <c r="K170" s="71"/>
      <c r="L170" s="82"/>
      <c r="M170" s="82"/>
      <c r="N170" s="82"/>
      <c r="O170" s="82"/>
      <c r="P170" s="95"/>
      <c r="Q170" s="95"/>
      <c r="R170" s="95"/>
      <c r="S170" s="95"/>
      <c r="T170" s="123"/>
      <c r="U170" s="123"/>
      <c r="V170" s="123"/>
      <c r="W170" s="123"/>
      <c r="X170" s="123"/>
      <c r="Y170"/>
    </row>
    <row r="171" spans="1:27">
      <c r="A171" s="10"/>
      <c r="B171" s="6"/>
      <c r="C171" s="6" t="s">
        <v>550</v>
      </c>
      <c r="D171" s="6"/>
      <c r="E171" s="55"/>
      <c r="F171" s="55"/>
      <c r="G171" s="55"/>
      <c r="H171" s="71">
        <v>4144</v>
      </c>
      <c r="I171" s="71">
        <v>4144</v>
      </c>
      <c r="J171" s="71">
        <v>0</v>
      </c>
      <c r="K171" s="71"/>
      <c r="L171" s="82"/>
      <c r="M171" s="82"/>
      <c r="N171" s="82"/>
      <c r="O171" s="82"/>
      <c r="P171" s="95"/>
      <c r="Q171" s="95"/>
      <c r="R171" s="95"/>
      <c r="S171" s="95"/>
      <c r="T171" s="123"/>
      <c r="U171" s="123"/>
      <c r="V171" s="123"/>
      <c r="W171" s="123"/>
      <c r="X171" s="123"/>
      <c r="Y171"/>
    </row>
    <row r="172" spans="1:27">
      <c r="A172" s="6"/>
      <c r="B172" s="6"/>
      <c r="C172" s="6" t="s">
        <v>9</v>
      </c>
      <c r="D172" s="62" t="s">
        <v>590</v>
      </c>
      <c r="E172" s="63">
        <f>SUM(E169:E170)</f>
        <v>5000</v>
      </c>
      <c r="F172" s="63">
        <f>SUM(F169:F170)</f>
        <v>2000</v>
      </c>
      <c r="G172" s="63">
        <f>SUM(G169:G170)</f>
        <v>5060.4799999999996</v>
      </c>
      <c r="H172" s="63">
        <f t="shared" ref="H172:M172" si="63">SUM(H169:H171)</f>
        <v>4810</v>
      </c>
      <c r="I172" s="63">
        <f t="shared" si="63"/>
        <v>6644</v>
      </c>
      <c r="J172" s="63">
        <f t="shared" si="63"/>
        <v>5000</v>
      </c>
      <c r="K172" s="81">
        <f t="shared" si="63"/>
        <v>2027</v>
      </c>
      <c r="L172" s="81">
        <f t="shared" si="63"/>
        <v>2231.9499999999998</v>
      </c>
      <c r="M172" s="81">
        <f t="shared" si="63"/>
        <v>5000</v>
      </c>
      <c r="N172" s="81">
        <f>SUM(N169:N171)</f>
        <v>1679.04</v>
      </c>
      <c r="O172" s="81">
        <f>SUM(O169:O171)</f>
        <v>4609.04</v>
      </c>
      <c r="P172" s="81">
        <f>SUM(P169:P171)</f>
        <v>5000</v>
      </c>
      <c r="Q172" s="81">
        <f>SUM(Q169:Q171)</f>
        <v>475.71</v>
      </c>
      <c r="R172" s="81">
        <f>SUM(R169:R171)</f>
        <v>5000</v>
      </c>
      <c r="S172" s="81">
        <f t="shared" ref="S172:X172" si="64">SUM(S169:S171)</f>
        <v>6184</v>
      </c>
      <c r="T172" s="120">
        <f t="shared" si="64"/>
        <v>5000</v>
      </c>
      <c r="U172" s="120">
        <f t="shared" si="64"/>
        <v>0</v>
      </c>
      <c r="V172" s="120">
        <f>SUM(V169:V171)</f>
        <v>5000</v>
      </c>
      <c r="W172" s="120">
        <f t="shared" si="64"/>
        <v>0</v>
      </c>
      <c r="X172" s="120">
        <f t="shared" si="64"/>
        <v>0</v>
      </c>
      <c r="Y172" s="126">
        <f>SUM(Y169:Y171)</f>
        <v>5000</v>
      </c>
      <c r="Z172" s="84">
        <f t="shared" si="56"/>
        <v>0</v>
      </c>
    </row>
    <row r="173" spans="1:27">
      <c r="A173" s="6"/>
      <c r="B173" s="6"/>
      <c r="C173" s="6" t="s">
        <v>9</v>
      </c>
      <c r="D173" s="6"/>
      <c r="E173" s="55"/>
      <c r="F173" s="55"/>
      <c r="G173" s="55"/>
      <c r="H173" s="70"/>
      <c r="I173" s="70"/>
      <c r="J173" s="70"/>
      <c r="K173" s="71"/>
      <c r="L173" s="82"/>
      <c r="M173" s="82"/>
      <c r="N173" s="82"/>
      <c r="O173" s="82"/>
      <c r="P173" s="95"/>
      <c r="Q173" s="95"/>
      <c r="R173" s="95"/>
      <c r="S173" s="95"/>
      <c r="T173" s="123"/>
      <c r="U173" s="123"/>
      <c r="V173" s="123"/>
      <c r="W173" s="123"/>
      <c r="X173" s="123"/>
      <c r="Y173"/>
    </row>
    <row r="174" spans="1:27">
      <c r="A174" s="14"/>
      <c r="B174" s="11" t="s">
        <v>164</v>
      </c>
      <c r="C174" s="6"/>
      <c r="D174" s="6"/>
      <c r="E174" s="13"/>
      <c r="F174" s="13"/>
      <c r="G174" s="13"/>
      <c r="K174" s="71"/>
      <c r="L174" s="82"/>
      <c r="M174" s="82"/>
      <c r="N174" s="82"/>
      <c r="O174" s="82"/>
      <c r="P174" s="95"/>
      <c r="Q174" s="95"/>
      <c r="R174" s="95"/>
      <c r="S174" s="95"/>
      <c r="T174" s="123"/>
      <c r="U174" s="123"/>
      <c r="V174" s="123"/>
      <c r="W174" s="123"/>
      <c r="X174" s="123"/>
      <c r="Y174"/>
    </row>
    <row r="175" spans="1:27">
      <c r="A175" s="10" t="s">
        <v>169</v>
      </c>
      <c r="B175" s="6"/>
      <c r="C175" s="6" t="s">
        <v>170</v>
      </c>
      <c r="D175" s="6"/>
      <c r="E175" s="55">
        <v>500</v>
      </c>
      <c r="F175" s="55">
        <v>0</v>
      </c>
      <c r="G175" s="55">
        <v>0</v>
      </c>
      <c r="H175" s="55">
        <v>0</v>
      </c>
      <c r="I175" s="55">
        <v>0</v>
      </c>
      <c r="J175" s="55">
        <v>500</v>
      </c>
      <c r="K175" s="71">
        <v>0</v>
      </c>
      <c r="L175" s="83">
        <v>0</v>
      </c>
      <c r="M175" s="83">
        <v>500</v>
      </c>
      <c r="N175" s="83">
        <v>0</v>
      </c>
      <c r="O175" s="83">
        <v>0</v>
      </c>
      <c r="P175" s="78">
        <v>500</v>
      </c>
      <c r="Q175" s="78">
        <v>0</v>
      </c>
      <c r="R175" s="78">
        <v>500</v>
      </c>
      <c r="S175" s="78">
        <v>0</v>
      </c>
      <c r="T175" s="117">
        <v>500</v>
      </c>
      <c r="U175" s="117">
        <v>0</v>
      </c>
      <c r="V175" s="117">
        <v>500</v>
      </c>
      <c r="W175" s="117">
        <v>0</v>
      </c>
      <c r="X175" s="117">
        <v>98.76</v>
      </c>
      <c r="Y175" s="116">
        <v>500</v>
      </c>
      <c r="Z175" s="84">
        <f t="shared" si="56"/>
        <v>0</v>
      </c>
    </row>
    <row r="176" spans="1:27">
      <c r="A176" s="6"/>
      <c r="B176" s="6"/>
      <c r="C176" s="6"/>
      <c r="D176" s="62" t="s">
        <v>590</v>
      </c>
      <c r="E176" s="56">
        <f t="shared" ref="E176:J176" si="65">E175</f>
        <v>500</v>
      </c>
      <c r="F176" s="56">
        <f t="shared" si="65"/>
        <v>0</v>
      </c>
      <c r="G176" s="56">
        <f t="shared" si="65"/>
        <v>0</v>
      </c>
      <c r="H176" s="56">
        <f t="shared" si="65"/>
        <v>0</v>
      </c>
      <c r="I176" s="56">
        <f t="shared" si="65"/>
        <v>0</v>
      </c>
      <c r="J176" s="56">
        <f t="shared" si="65"/>
        <v>500</v>
      </c>
      <c r="K176" s="81">
        <f t="shared" ref="K176:X176" si="66">K175</f>
        <v>0</v>
      </c>
      <c r="L176" s="81">
        <f t="shared" si="66"/>
        <v>0</v>
      </c>
      <c r="M176" s="81">
        <f t="shared" si="66"/>
        <v>500</v>
      </c>
      <c r="N176" s="81">
        <f t="shared" si="66"/>
        <v>0</v>
      </c>
      <c r="O176" s="81">
        <f t="shared" si="66"/>
        <v>0</v>
      </c>
      <c r="P176" s="81">
        <f t="shared" si="66"/>
        <v>500</v>
      </c>
      <c r="Q176" s="81">
        <f t="shared" si="66"/>
        <v>0</v>
      </c>
      <c r="R176" s="81">
        <f t="shared" si="66"/>
        <v>500</v>
      </c>
      <c r="S176" s="81">
        <f t="shared" si="66"/>
        <v>0</v>
      </c>
      <c r="T176" s="120">
        <f t="shared" si="66"/>
        <v>500</v>
      </c>
      <c r="U176" s="120">
        <f t="shared" si="66"/>
        <v>0</v>
      </c>
      <c r="V176" s="120">
        <f>V175</f>
        <v>500</v>
      </c>
      <c r="W176" s="120">
        <f t="shared" si="66"/>
        <v>0</v>
      </c>
      <c r="X176" s="120">
        <f t="shared" si="66"/>
        <v>98.76</v>
      </c>
      <c r="Y176" s="126">
        <f>Y175</f>
        <v>500</v>
      </c>
      <c r="Z176" s="84">
        <f t="shared" si="56"/>
        <v>0</v>
      </c>
    </row>
    <row r="177" spans="1:27">
      <c r="A177" s="6"/>
      <c r="B177" s="6"/>
      <c r="C177" s="6"/>
      <c r="D177" s="6"/>
      <c r="E177" s="13"/>
      <c r="F177" s="13"/>
      <c r="G177" s="13"/>
      <c r="K177" s="71"/>
      <c r="L177" s="82"/>
      <c r="M177" s="82"/>
      <c r="N177" s="82"/>
      <c r="O177" s="82"/>
      <c r="P177" s="95"/>
      <c r="Q177" s="95"/>
      <c r="R177" s="95"/>
      <c r="S177" s="95"/>
      <c r="T177" s="123"/>
      <c r="U177" s="123"/>
      <c r="V177" s="123"/>
      <c r="W177" s="123"/>
      <c r="X177" s="123"/>
      <c r="Y177"/>
      <c r="Z177" s="92"/>
    </row>
    <row r="178" spans="1:27">
      <c r="A178" s="6"/>
      <c r="B178" s="6"/>
      <c r="C178" s="12" t="s">
        <v>178</v>
      </c>
      <c r="D178" s="12"/>
      <c r="E178" s="56">
        <f t="shared" ref="E178:L178" si="67">E147+E163+E166+E172+E176</f>
        <v>139200</v>
      </c>
      <c r="F178" s="56">
        <f t="shared" si="67"/>
        <v>99522</v>
      </c>
      <c r="G178" s="56">
        <f t="shared" si="67"/>
        <v>110565.17000000001</v>
      </c>
      <c r="H178" s="56">
        <f t="shared" si="67"/>
        <v>87265</v>
      </c>
      <c r="I178" s="56">
        <f t="shared" si="67"/>
        <v>117394</v>
      </c>
      <c r="J178" s="56">
        <f t="shared" si="67"/>
        <v>135200</v>
      </c>
      <c r="K178" s="79">
        <f t="shared" si="67"/>
        <v>89738.00999999998</v>
      </c>
      <c r="L178" s="79">
        <f t="shared" si="67"/>
        <v>115245</v>
      </c>
      <c r="M178" s="79">
        <f t="shared" ref="M178:X178" si="68">M147+M163+M166+M172+M176</f>
        <v>133700</v>
      </c>
      <c r="N178" s="79">
        <f t="shared" si="68"/>
        <v>89650.21</v>
      </c>
      <c r="O178" s="79">
        <f t="shared" si="68"/>
        <v>120352.76</v>
      </c>
      <c r="P178" s="79">
        <f t="shared" si="68"/>
        <v>134200</v>
      </c>
      <c r="Q178" s="79">
        <f t="shared" si="68"/>
        <v>121840.85</v>
      </c>
      <c r="R178" s="79">
        <f t="shared" si="68"/>
        <v>134300</v>
      </c>
      <c r="S178" s="79">
        <f t="shared" si="68"/>
        <v>126775</v>
      </c>
      <c r="T178" s="118">
        <v>125800</v>
      </c>
      <c r="U178" s="118">
        <f t="shared" si="68"/>
        <v>83184</v>
      </c>
      <c r="V178" s="118">
        <f>V147+V163+V166+V172+V176</f>
        <v>151900</v>
      </c>
      <c r="W178" s="118">
        <f t="shared" si="68"/>
        <v>65453.440000000002</v>
      </c>
      <c r="X178" s="118">
        <f t="shared" si="68"/>
        <v>91381.54</v>
      </c>
      <c r="Y178" s="124">
        <f>Y147+Y163+Y166+Y172+Y176</f>
        <v>154400</v>
      </c>
      <c r="Z178" s="84">
        <f t="shared" si="56"/>
        <v>1.6458196181698487E-2</v>
      </c>
    </row>
    <row r="179" spans="1:27">
      <c r="A179" s="6"/>
      <c r="B179" s="6"/>
      <c r="C179" s="18"/>
      <c r="D179" s="18"/>
      <c r="E179" s="13"/>
      <c r="F179" s="13"/>
      <c r="G179" s="13"/>
    </row>
    <row r="180" spans="1:27">
      <c r="A180" s="6"/>
      <c r="B180" s="6"/>
      <c r="C180" s="18"/>
      <c r="D180" s="18"/>
      <c r="E180" s="13"/>
      <c r="F180" s="13"/>
      <c r="G180" s="13"/>
    </row>
    <row r="181" spans="1:27">
      <c r="A181" s="6"/>
      <c r="B181" s="6"/>
      <c r="C181" s="18"/>
      <c r="D181" s="18"/>
      <c r="E181" s="13"/>
      <c r="F181" s="13"/>
      <c r="G181" s="13"/>
    </row>
    <row r="182" spans="1:27">
      <c r="A182" s="6"/>
      <c r="B182" s="6"/>
      <c r="C182" s="18"/>
      <c r="D182" s="18"/>
      <c r="E182" s="13"/>
      <c r="F182" s="13"/>
      <c r="G182" s="13"/>
    </row>
    <row r="183" spans="1:27">
      <c r="A183" s="12"/>
      <c r="B183" s="12"/>
      <c r="C183" s="6"/>
      <c r="D183" s="6"/>
      <c r="E183" s="15"/>
      <c r="F183" s="13"/>
      <c r="G183" s="15"/>
    </row>
    <row r="184" spans="1:27">
      <c r="A184" s="12"/>
      <c r="B184" s="12"/>
      <c r="C184" s="6"/>
      <c r="D184" s="6"/>
      <c r="E184" s="15"/>
      <c r="F184" s="15"/>
      <c r="G184" s="15"/>
    </row>
    <row r="185" spans="1:27" s="53" customFormat="1">
      <c r="A185" s="6"/>
      <c r="B185" s="6"/>
      <c r="C185" s="6"/>
      <c r="D185" s="6"/>
      <c r="E185" s="50" t="s">
        <v>561</v>
      </c>
      <c r="F185" s="50" t="s">
        <v>561</v>
      </c>
      <c r="G185" s="52"/>
      <c r="L185" s="47"/>
      <c r="M185" s="47"/>
      <c r="N185" s="47"/>
      <c r="O185" s="47"/>
      <c r="P185" s="47"/>
      <c r="Q185" s="47"/>
      <c r="R185" s="47"/>
      <c r="S185" s="47"/>
      <c r="T185" s="112"/>
      <c r="U185" s="112"/>
      <c r="V185" s="112"/>
      <c r="W185" s="112"/>
      <c r="X185" s="112"/>
      <c r="Y185" s="112"/>
      <c r="Z185" s="47"/>
      <c r="AA185" s="92"/>
    </row>
    <row r="186" spans="1:27" ht="63">
      <c r="A186" s="6"/>
      <c r="B186" s="6"/>
      <c r="C186" s="6"/>
      <c r="D186" s="6"/>
      <c r="E186" s="9" t="s">
        <v>584</v>
      </c>
      <c r="F186" s="9" t="s">
        <v>587</v>
      </c>
      <c r="G186" s="76" t="s">
        <v>533</v>
      </c>
      <c r="H186" s="69" t="s">
        <v>551</v>
      </c>
      <c r="I186" s="69" t="s">
        <v>549</v>
      </c>
      <c r="J186" s="69" t="s">
        <v>552</v>
      </c>
      <c r="K186" s="74" t="s">
        <v>512</v>
      </c>
      <c r="L186" s="69" t="s">
        <v>411</v>
      </c>
      <c r="M186" s="69" t="s">
        <v>295</v>
      </c>
      <c r="N186" s="69" t="s">
        <v>296</v>
      </c>
      <c r="O186" s="69" t="s">
        <v>637</v>
      </c>
      <c r="P186" s="91" t="s">
        <v>641</v>
      </c>
      <c r="Q186" s="69" t="s">
        <v>642</v>
      </c>
      <c r="R186" s="69" t="s">
        <v>648</v>
      </c>
      <c r="S186" s="69" t="s">
        <v>652</v>
      </c>
      <c r="T186" s="114" t="s">
        <v>683</v>
      </c>
      <c r="U186" s="114" t="s">
        <v>684</v>
      </c>
      <c r="V186" s="114" t="s">
        <v>699</v>
      </c>
      <c r="W186" s="114" t="s">
        <v>674</v>
      </c>
      <c r="X186" s="114" t="s">
        <v>698</v>
      </c>
      <c r="Y186" s="114" t="s">
        <v>700</v>
      </c>
      <c r="Z186" s="69" t="s">
        <v>643</v>
      </c>
      <c r="AA186" s="91" t="s">
        <v>94</v>
      </c>
    </row>
    <row r="187" spans="1:27" ht="23.25">
      <c r="A187" s="10" t="s">
        <v>104</v>
      </c>
      <c r="B187" s="67" t="s">
        <v>592</v>
      </c>
      <c r="C187" s="6"/>
      <c r="D187" s="6"/>
      <c r="E187" s="13"/>
      <c r="F187" s="13"/>
      <c r="G187" s="13"/>
    </row>
    <row r="188" spans="1:27">
      <c r="A188" s="6"/>
      <c r="B188" s="6"/>
      <c r="C188" s="6" t="s">
        <v>593</v>
      </c>
      <c r="D188" s="6"/>
      <c r="E188" s="13">
        <v>4000</v>
      </c>
      <c r="F188" s="13">
        <v>2500</v>
      </c>
      <c r="G188" s="13">
        <v>1062.99</v>
      </c>
      <c r="H188" s="13">
        <v>1055</v>
      </c>
      <c r="I188" s="13">
        <v>2350</v>
      </c>
      <c r="J188" s="13">
        <v>2500</v>
      </c>
      <c r="K188" s="13">
        <v>2353.02</v>
      </c>
      <c r="L188" s="46">
        <v>2370</v>
      </c>
      <c r="M188" s="46">
        <v>2750</v>
      </c>
      <c r="N188" s="46">
        <v>1575.63</v>
      </c>
      <c r="O188" s="46">
        <v>2448.9699999999998</v>
      </c>
      <c r="P188" s="46">
        <v>2750</v>
      </c>
      <c r="Q188" s="46">
        <v>2301.77</v>
      </c>
      <c r="R188" s="46">
        <v>3000</v>
      </c>
      <c r="S188" s="46">
        <v>2375</v>
      </c>
      <c r="T188" s="115">
        <v>3000</v>
      </c>
      <c r="U188" s="115">
        <v>2543</v>
      </c>
      <c r="V188" s="115">
        <v>4000</v>
      </c>
      <c r="W188" s="115">
        <v>2500</v>
      </c>
      <c r="X188" s="121">
        <v>3843.45</v>
      </c>
      <c r="Y188" s="131">
        <v>5000</v>
      </c>
      <c r="Z188" s="90">
        <f>(Y188-V188)/V188</f>
        <v>0.25</v>
      </c>
    </row>
    <row r="189" spans="1:27">
      <c r="A189" s="6"/>
      <c r="B189" s="11"/>
      <c r="C189" s="6" t="s">
        <v>594</v>
      </c>
      <c r="D189" s="6"/>
      <c r="E189" s="13">
        <v>12500</v>
      </c>
      <c r="F189" s="13">
        <v>12500</v>
      </c>
      <c r="G189" s="13">
        <v>12500</v>
      </c>
      <c r="H189" s="13">
        <v>7800</v>
      </c>
      <c r="I189" s="46">
        <v>12000</v>
      </c>
      <c r="J189" s="13">
        <v>12500</v>
      </c>
      <c r="K189" s="13">
        <v>9450</v>
      </c>
      <c r="L189" s="46">
        <v>12600</v>
      </c>
      <c r="M189" s="46">
        <v>12600</v>
      </c>
      <c r="N189" s="46">
        <v>9105.5400000000009</v>
      </c>
      <c r="O189" s="46">
        <v>11298.02</v>
      </c>
      <c r="P189" s="46">
        <v>16800</v>
      </c>
      <c r="Q189" s="46">
        <v>12889.65</v>
      </c>
      <c r="R189" s="46">
        <v>16800</v>
      </c>
      <c r="S189" s="46">
        <v>15039</v>
      </c>
      <c r="T189" s="115">
        <v>16800</v>
      </c>
      <c r="U189" s="115">
        <v>11095</v>
      </c>
      <c r="V189" s="115">
        <v>16800</v>
      </c>
      <c r="W189" s="115">
        <v>8500.58</v>
      </c>
      <c r="X189" s="121">
        <v>7271</v>
      </c>
      <c r="Y189" s="121">
        <v>24000</v>
      </c>
      <c r="Z189" s="90">
        <f t="shared" ref="Z189:Z211" si="69">(Y189-V189)/V189</f>
        <v>0.42857142857142855</v>
      </c>
      <c r="AA189" s="93"/>
    </row>
    <row r="190" spans="1:27">
      <c r="A190" s="10" t="s">
        <v>111</v>
      </c>
      <c r="B190" s="6"/>
      <c r="C190" s="6" t="s">
        <v>595</v>
      </c>
      <c r="D190" s="6"/>
      <c r="E190" s="55">
        <v>6000</v>
      </c>
      <c r="F190" s="55">
        <v>6000</v>
      </c>
      <c r="G190" s="55">
        <v>6000</v>
      </c>
      <c r="H190" s="55">
        <v>3000</v>
      </c>
      <c r="I190" s="55">
        <v>6000</v>
      </c>
      <c r="J190" s="65">
        <v>6325</v>
      </c>
      <c r="K190" s="55">
        <v>0</v>
      </c>
      <c r="L190" s="65">
        <v>3000</v>
      </c>
      <c r="M190" s="65">
        <v>7500</v>
      </c>
      <c r="N190" s="65">
        <v>4500</v>
      </c>
      <c r="O190" s="65">
        <v>7500</v>
      </c>
      <c r="P190" s="65">
        <v>7500</v>
      </c>
      <c r="Q190" s="65">
        <v>4500</v>
      </c>
      <c r="R190" s="65">
        <v>7500</v>
      </c>
      <c r="S190" s="65">
        <v>0</v>
      </c>
      <c r="T190" s="117">
        <v>7500</v>
      </c>
      <c r="U190" s="117">
        <v>0</v>
      </c>
      <c r="V190" s="117">
        <v>7500</v>
      </c>
      <c r="W190" s="117">
        <v>0</v>
      </c>
      <c r="X190" s="116">
        <v>1000</v>
      </c>
      <c r="Y190" s="116">
        <v>7500</v>
      </c>
      <c r="Z190" s="90">
        <f t="shared" si="69"/>
        <v>0</v>
      </c>
      <c r="AA190" s="96"/>
    </row>
    <row r="191" spans="1:27">
      <c r="A191" s="10" t="s">
        <v>113</v>
      </c>
      <c r="B191" s="6"/>
      <c r="C191" s="6" t="s">
        <v>596</v>
      </c>
      <c r="D191" s="6"/>
      <c r="E191" s="55">
        <v>4000</v>
      </c>
      <c r="F191" s="55">
        <v>805</v>
      </c>
      <c r="G191" s="55">
        <v>0</v>
      </c>
      <c r="H191" s="55">
        <v>0</v>
      </c>
      <c r="I191" s="55">
        <v>0</v>
      </c>
      <c r="J191" s="55">
        <v>1000</v>
      </c>
      <c r="K191" s="55">
        <v>0</v>
      </c>
      <c r="L191" s="65">
        <v>951.2</v>
      </c>
      <c r="M191" s="65">
        <v>1000</v>
      </c>
      <c r="N191" s="65">
        <v>29</v>
      </c>
      <c r="O191" s="65">
        <v>29</v>
      </c>
      <c r="P191" s="65">
        <v>1000</v>
      </c>
      <c r="Q191" s="65">
        <v>0</v>
      </c>
      <c r="R191" s="65">
        <v>1000</v>
      </c>
      <c r="S191" s="65">
        <v>0</v>
      </c>
      <c r="T191" s="117">
        <v>1000</v>
      </c>
      <c r="U191" s="117">
        <v>0</v>
      </c>
      <c r="V191" s="117">
        <v>1000</v>
      </c>
      <c r="W191" s="117">
        <v>0</v>
      </c>
      <c r="X191" s="116">
        <v>0</v>
      </c>
      <c r="Y191" s="116">
        <v>1000</v>
      </c>
      <c r="Z191" s="90">
        <f t="shared" si="69"/>
        <v>0</v>
      </c>
    </row>
    <row r="192" spans="1:27">
      <c r="A192" s="10" t="s">
        <v>115</v>
      </c>
      <c r="B192" s="6"/>
      <c r="C192" s="6" t="s">
        <v>597</v>
      </c>
      <c r="D192" s="6"/>
      <c r="E192" s="55">
        <v>5000</v>
      </c>
      <c r="F192" s="55">
        <v>2000</v>
      </c>
      <c r="G192" s="55">
        <v>5000</v>
      </c>
      <c r="H192" s="55">
        <v>0</v>
      </c>
      <c r="I192" s="55">
        <v>1000</v>
      </c>
      <c r="J192" s="55">
        <v>5000</v>
      </c>
      <c r="K192" s="55">
        <v>0</v>
      </c>
      <c r="L192" s="65">
        <v>0</v>
      </c>
      <c r="M192" s="65">
        <v>5000</v>
      </c>
      <c r="N192" s="65">
        <v>3000</v>
      </c>
      <c r="O192" s="65">
        <v>3000</v>
      </c>
      <c r="P192" s="65">
        <v>4554.54</v>
      </c>
      <c r="Q192" s="65">
        <v>3260</v>
      </c>
      <c r="R192" s="65">
        <v>5000</v>
      </c>
      <c r="S192" s="65">
        <v>3120</v>
      </c>
      <c r="T192" s="117">
        <v>5000</v>
      </c>
      <c r="U192" s="117">
        <v>0</v>
      </c>
      <c r="V192" s="117">
        <v>5000</v>
      </c>
      <c r="W192" s="117">
        <v>3000</v>
      </c>
      <c r="X192" s="116">
        <v>0</v>
      </c>
      <c r="Y192" s="116">
        <v>7500</v>
      </c>
      <c r="Z192" s="90">
        <f t="shared" si="69"/>
        <v>0.5</v>
      </c>
    </row>
    <row r="193" spans="1:27">
      <c r="A193" s="10" t="s">
        <v>117</v>
      </c>
      <c r="B193" s="6"/>
      <c r="C193" s="6" t="s">
        <v>598</v>
      </c>
      <c r="D193" s="6"/>
      <c r="E193" s="55">
        <v>6500</v>
      </c>
      <c r="F193" s="55">
        <v>1243</v>
      </c>
      <c r="G193" s="55">
        <v>4689.09</v>
      </c>
      <c r="H193" s="55">
        <v>1500</v>
      </c>
      <c r="I193" s="55">
        <v>3000</v>
      </c>
      <c r="J193" s="55">
        <v>5000</v>
      </c>
      <c r="K193" s="55">
        <v>4525</v>
      </c>
      <c r="L193" s="65">
        <v>5562.82</v>
      </c>
      <c r="M193" s="65">
        <v>5000</v>
      </c>
      <c r="N193" s="65">
        <v>2276.33</v>
      </c>
      <c r="O193" s="65">
        <v>3026.33</v>
      </c>
      <c r="P193" s="65">
        <v>5263.65</v>
      </c>
      <c r="Q193" s="65">
        <v>5263.65</v>
      </c>
      <c r="R193" s="65">
        <v>5000</v>
      </c>
      <c r="S193" s="65">
        <v>4700</v>
      </c>
      <c r="T193" s="117">
        <v>5000</v>
      </c>
      <c r="U193" s="117">
        <v>6500</v>
      </c>
      <c r="V193" s="117">
        <v>8000</v>
      </c>
      <c r="W193" s="117">
        <v>3000</v>
      </c>
      <c r="X193" s="116">
        <v>13215.25</v>
      </c>
      <c r="Y193" s="116">
        <v>20000</v>
      </c>
      <c r="Z193" s="90">
        <f t="shared" si="69"/>
        <v>1.5</v>
      </c>
      <c r="AA193" s="96"/>
    </row>
    <row r="194" spans="1:27">
      <c r="A194" s="10" t="s">
        <v>119</v>
      </c>
      <c r="B194" s="6"/>
      <c r="C194" s="6" t="s">
        <v>599</v>
      </c>
      <c r="D194" s="6"/>
      <c r="E194" s="55">
        <v>5000</v>
      </c>
      <c r="F194" s="55">
        <v>0</v>
      </c>
      <c r="G194" s="55">
        <v>2000</v>
      </c>
      <c r="H194" s="55">
        <v>2000</v>
      </c>
      <c r="I194" s="55">
        <v>2000</v>
      </c>
      <c r="J194" s="55">
        <v>5000</v>
      </c>
      <c r="K194" s="55">
        <v>1807.06</v>
      </c>
      <c r="L194" s="65">
        <v>1807</v>
      </c>
      <c r="M194" s="65">
        <v>3334.31</v>
      </c>
      <c r="N194" s="65">
        <v>0</v>
      </c>
      <c r="O194" s="65">
        <v>0</v>
      </c>
      <c r="P194" s="65">
        <v>5000</v>
      </c>
      <c r="Q194" s="65">
        <v>0</v>
      </c>
      <c r="R194" s="65">
        <v>5000</v>
      </c>
      <c r="S194" s="65">
        <v>500</v>
      </c>
      <c r="T194" s="117">
        <v>5000</v>
      </c>
      <c r="U194" s="117">
        <v>0</v>
      </c>
      <c r="V194" s="117">
        <v>5000</v>
      </c>
      <c r="W194" s="117">
        <v>0</v>
      </c>
      <c r="X194" s="116">
        <v>875</v>
      </c>
      <c r="Y194" s="116">
        <v>5000</v>
      </c>
      <c r="Z194" s="90">
        <f t="shared" si="69"/>
        <v>0</v>
      </c>
    </row>
    <row r="195" spans="1:27">
      <c r="A195" s="10" t="s">
        <v>121</v>
      </c>
      <c r="B195" s="6"/>
      <c r="C195" s="6" t="s">
        <v>600</v>
      </c>
      <c r="D195" s="6"/>
      <c r="E195" s="55">
        <v>2500</v>
      </c>
      <c r="F195" s="55">
        <v>6500</v>
      </c>
      <c r="G195" s="55">
        <v>1500</v>
      </c>
      <c r="H195" s="55">
        <v>1500</v>
      </c>
      <c r="I195" s="55">
        <v>1500</v>
      </c>
      <c r="J195" s="65">
        <v>2275</v>
      </c>
      <c r="K195" s="55">
        <v>2271.27</v>
      </c>
      <c r="L195" s="65">
        <v>2271</v>
      </c>
      <c r="M195" s="65">
        <v>3165.69</v>
      </c>
      <c r="N195" s="65">
        <v>665.69</v>
      </c>
      <c r="O195" s="65">
        <v>3166</v>
      </c>
      <c r="P195" s="65">
        <v>2000</v>
      </c>
      <c r="Q195" s="65">
        <v>1697.33</v>
      </c>
      <c r="R195" s="65">
        <v>4000</v>
      </c>
      <c r="S195" s="65">
        <v>7609</v>
      </c>
      <c r="T195" s="117">
        <v>5000</v>
      </c>
      <c r="U195" s="117">
        <v>3712</v>
      </c>
      <c r="V195" s="117">
        <v>5000</v>
      </c>
      <c r="W195" s="117">
        <v>1212</v>
      </c>
      <c r="X195" s="116">
        <v>0</v>
      </c>
      <c r="Y195" s="116">
        <v>5000</v>
      </c>
      <c r="Z195" s="90">
        <f t="shared" si="69"/>
        <v>0</v>
      </c>
      <c r="AA195" s="96"/>
    </row>
    <row r="196" spans="1:27">
      <c r="A196" s="6"/>
      <c r="B196" s="6"/>
      <c r="C196" s="6" t="s">
        <v>602</v>
      </c>
      <c r="D196" s="6"/>
      <c r="E196" s="13">
        <v>5000</v>
      </c>
      <c r="F196" s="13">
        <v>1794</v>
      </c>
      <c r="G196" s="13">
        <v>959.97</v>
      </c>
      <c r="H196" s="13">
        <v>960</v>
      </c>
      <c r="I196" s="55">
        <v>2000</v>
      </c>
      <c r="J196" s="65">
        <v>2000</v>
      </c>
      <c r="K196" s="55">
        <v>0</v>
      </c>
      <c r="L196" s="65">
        <v>0</v>
      </c>
      <c r="M196" s="65">
        <v>2000</v>
      </c>
      <c r="N196" s="65">
        <v>674.06</v>
      </c>
      <c r="O196" s="65">
        <v>674.06</v>
      </c>
      <c r="P196" s="65">
        <v>2000</v>
      </c>
      <c r="Q196" s="65">
        <v>0</v>
      </c>
      <c r="R196" s="65">
        <v>2000</v>
      </c>
      <c r="S196" s="65">
        <v>0</v>
      </c>
      <c r="T196" s="117">
        <v>2000</v>
      </c>
      <c r="U196" s="117">
        <v>798</v>
      </c>
      <c r="V196" s="117">
        <v>2000</v>
      </c>
      <c r="W196" s="117">
        <v>0</v>
      </c>
      <c r="X196" s="116">
        <v>0</v>
      </c>
      <c r="Y196" s="116">
        <v>2000</v>
      </c>
      <c r="Z196" s="90">
        <f>(Y197-V196)/V196</f>
        <v>1</v>
      </c>
    </row>
    <row r="197" spans="1:27">
      <c r="A197" s="6"/>
      <c r="B197" s="6"/>
      <c r="C197" s="6" t="s">
        <v>649</v>
      </c>
      <c r="D197" s="6"/>
      <c r="E197" s="13"/>
      <c r="F197" s="13"/>
      <c r="G197" s="13"/>
      <c r="H197" s="13"/>
      <c r="I197" s="55"/>
      <c r="J197" s="65"/>
      <c r="K197" s="55"/>
      <c r="L197" s="65"/>
      <c r="M197" s="65"/>
      <c r="N197" s="65"/>
      <c r="O197" s="65"/>
      <c r="P197" s="65"/>
      <c r="Q197" s="65"/>
      <c r="R197" s="65"/>
      <c r="S197" s="65">
        <v>0</v>
      </c>
      <c r="T197" s="117"/>
      <c r="U197" s="117">
        <v>0</v>
      </c>
      <c r="V197" s="117"/>
      <c r="W197" s="117">
        <v>0</v>
      </c>
      <c r="X197" s="116"/>
      <c r="Y197" s="116">
        <v>4000</v>
      </c>
      <c r="Z197" s="90"/>
      <c r="AA197" s="96"/>
    </row>
    <row r="198" spans="1:27">
      <c r="A198" s="6"/>
      <c r="B198" s="6"/>
      <c r="C198" s="6" t="s">
        <v>504</v>
      </c>
      <c r="D198" s="6"/>
      <c r="E198" s="13"/>
      <c r="F198" s="13"/>
      <c r="G198" s="13">
        <v>0</v>
      </c>
      <c r="H198" s="13"/>
      <c r="I198" s="55"/>
      <c r="J198" s="65">
        <v>0</v>
      </c>
      <c r="K198" s="55">
        <v>0</v>
      </c>
      <c r="L198" s="65">
        <v>0</v>
      </c>
      <c r="M198" s="65">
        <v>5000</v>
      </c>
      <c r="N198" s="65">
        <v>5000</v>
      </c>
      <c r="O198" s="65">
        <v>5000</v>
      </c>
      <c r="P198" s="65">
        <v>0</v>
      </c>
      <c r="Q198" s="65">
        <v>0</v>
      </c>
      <c r="R198" s="65">
        <v>0</v>
      </c>
      <c r="S198" s="65">
        <v>0</v>
      </c>
      <c r="T198" s="117"/>
      <c r="U198" s="117"/>
      <c r="V198" s="117">
        <v>0</v>
      </c>
      <c r="W198" s="117">
        <v>0</v>
      </c>
      <c r="X198" s="116">
        <v>0</v>
      </c>
      <c r="Y198" s="96"/>
      <c r="Z198" s="90"/>
      <c r="AA198" s="96"/>
    </row>
    <row r="199" spans="1:27">
      <c r="A199" s="6"/>
      <c r="B199" s="6"/>
      <c r="C199" s="6"/>
      <c r="D199" s="62" t="s">
        <v>590</v>
      </c>
      <c r="E199" s="56">
        <f>SUM(E188:E196)</f>
        <v>50500</v>
      </c>
      <c r="F199" s="56">
        <f>SUM(F188:F196)</f>
        <v>33342</v>
      </c>
      <c r="G199" s="56">
        <f>SUM(G188:G198)</f>
        <v>33712.049999999996</v>
      </c>
      <c r="H199" s="56">
        <f>SUM(H188:H196)</f>
        <v>17815</v>
      </c>
      <c r="I199" s="56">
        <f>SUM(I188:I196)</f>
        <v>29850</v>
      </c>
      <c r="J199" s="56">
        <f t="shared" ref="J199:S199" si="70">SUM(J188:J198)</f>
        <v>41600</v>
      </c>
      <c r="K199" s="56">
        <f t="shared" si="70"/>
        <v>20406.350000000002</v>
      </c>
      <c r="L199" s="56">
        <f t="shared" si="70"/>
        <v>28562.02</v>
      </c>
      <c r="M199" s="56">
        <f t="shared" si="70"/>
        <v>47350</v>
      </c>
      <c r="N199" s="56">
        <f t="shared" si="70"/>
        <v>26826.25</v>
      </c>
      <c r="O199" s="56">
        <f t="shared" si="70"/>
        <v>36142.380000000005</v>
      </c>
      <c r="P199" s="56">
        <f t="shared" si="70"/>
        <v>46868.19</v>
      </c>
      <c r="Q199" s="56">
        <f t="shared" si="70"/>
        <v>29912.400000000001</v>
      </c>
      <c r="R199" s="56">
        <f t="shared" si="70"/>
        <v>49300</v>
      </c>
      <c r="S199" s="56">
        <f t="shared" si="70"/>
        <v>33343</v>
      </c>
      <c r="T199" s="118">
        <v>104800</v>
      </c>
      <c r="U199" s="118">
        <f>SUM(U188:U198)</f>
        <v>24648</v>
      </c>
      <c r="V199" s="118">
        <f>SUM(V188:V198)</f>
        <v>54300</v>
      </c>
      <c r="W199" s="118">
        <f>SUM(W188:W198)</f>
        <v>18212.580000000002</v>
      </c>
      <c r="X199" s="124">
        <f>SUM(X188:X198)</f>
        <v>26204.7</v>
      </c>
      <c r="Y199" s="124">
        <f>SUM(Y188:Y198)</f>
        <v>81000</v>
      </c>
      <c r="Z199" s="90">
        <f t="shared" si="69"/>
        <v>0.49171270718232046</v>
      </c>
    </row>
    <row r="200" spans="1:27">
      <c r="A200" s="6"/>
      <c r="B200" s="11" t="s">
        <v>125</v>
      </c>
      <c r="C200" s="6"/>
      <c r="D200" s="6"/>
      <c r="E200" s="13"/>
      <c r="F200" s="13"/>
      <c r="G200" s="13"/>
      <c r="Z200" s="90"/>
    </row>
    <row r="201" spans="1:27">
      <c r="A201" s="10"/>
      <c r="B201" s="6"/>
      <c r="C201" s="6"/>
      <c r="D201" s="6"/>
      <c r="E201" s="55"/>
      <c r="F201" s="55"/>
      <c r="G201" s="55"/>
      <c r="Z201" s="90"/>
    </row>
    <row r="202" spans="1:27">
      <c r="A202" s="6"/>
      <c r="B202" s="6"/>
      <c r="C202" s="6"/>
      <c r="D202" s="6"/>
      <c r="E202" s="13"/>
      <c r="F202" s="13"/>
      <c r="G202" s="13"/>
      <c r="Z202" s="90"/>
    </row>
    <row r="203" spans="1:27">
      <c r="A203" s="6"/>
      <c r="B203" s="11" t="s">
        <v>156</v>
      </c>
      <c r="C203" s="6"/>
      <c r="D203" s="6"/>
      <c r="E203" s="13"/>
      <c r="F203" s="13" t="s">
        <v>9</v>
      </c>
      <c r="G203" s="13"/>
      <c r="Z203" s="90"/>
    </row>
    <row r="204" spans="1:27">
      <c r="A204" s="6"/>
      <c r="B204" s="6"/>
      <c r="C204" s="6"/>
      <c r="D204" s="6"/>
      <c r="E204" s="55"/>
      <c r="F204" s="55"/>
      <c r="G204" s="55"/>
      <c r="Z204" s="90"/>
    </row>
    <row r="205" spans="1:27">
      <c r="A205" s="6"/>
      <c r="B205" s="11" t="s">
        <v>161</v>
      </c>
      <c r="C205" s="6"/>
      <c r="D205" s="6"/>
      <c r="E205" s="13"/>
      <c r="F205" s="13"/>
      <c r="G205" s="13"/>
      <c r="Z205" s="90"/>
    </row>
    <row r="206" spans="1:27">
      <c r="A206" s="6"/>
      <c r="B206" s="6"/>
      <c r="C206" s="6"/>
      <c r="D206" s="6"/>
      <c r="E206" s="55"/>
      <c r="F206" s="55"/>
      <c r="G206" s="55"/>
      <c r="Z206" s="90"/>
    </row>
    <row r="207" spans="1:27">
      <c r="A207" s="6"/>
      <c r="B207" s="11" t="s">
        <v>164</v>
      </c>
      <c r="C207" s="6"/>
      <c r="D207" s="6"/>
      <c r="E207" s="13"/>
      <c r="F207" s="13"/>
      <c r="G207" s="13"/>
      <c r="Z207" s="90"/>
    </row>
    <row r="208" spans="1:27">
      <c r="A208" s="10" t="s">
        <v>169</v>
      </c>
      <c r="B208" s="6"/>
      <c r="C208" s="6" t="s">
        <v>170</v>
      </c>
      <c r="D208" s="6"/>
      <c r="E208" s="55">
        <v>500</v>
      </c>
      <c r="F208" s="55">
        <v>0</v>
      </c>
      <c r="G208" s="55">
        <v>1000</v>
      </c>
      <c r="H208" s="55">
        <v>0</v>
      </c>
      <c r="I208" s="55">
        <v>0</v>
      </c>
      <c r="J208" s="55">
        <v>1000</v>
      </c>
      <c r="K208" s="55">
        <v>0</v>
      </c>
      <c r="L208" s="65">
        <v>50</v>
      </c>
      <c r="M208" s="55">
        <v>1000</v>
      </c>
      <c r="N208" s="55">
        <v>107.5</v>
      </c>
      <c r="O208" s="55">
        <v>107.5</v>
      </c>
      <c r="P208" s="55">
        <v>1000</v>
      </c>
      <c r="Q208" s="55">
        <v>291.27</v>
      </c>
      <c r="R208" s="55">
        <v>1000</v>
      </c>
      <c r="S208" s="55">
        <v>0</v>
      </c>
      <c r="T208" s="116">
        <v>1000</v>
      </c>
      <c r="U208" s="116">
        <v>0</v>
      </c>
      <c r="V208" s="116">
        <v>1000</v>
      </c>
      <c r="W208" s="116">
        <v>0</v>
      </c>
      <c r="X208" s="116">
        <v>0</v>
      </c>
      <c r="Y208" s="112">
        <v>1000</v>
      </c>
      <c r="Z208" s="90">
        <f t="shared" si="69"/>
        <v>0</v>
      </c>
    </row>
    <row r="209" spans="1:27">
      <c r="A209" s="6"/>
      <c r="B209" s="6"/>
      <c r="C209" s="6"/>
      <c r="D209" s="6"/>
      <c r="E209" s="13"/>
      <c r="F209" s="13"/>
      <c r="G209" s="13"/>
      <c r="Z209" s="90"/>
    </row>
    <row r="210" spans="1:27">
      <c r="A210" s="6"/>
      <c r="B210" s="6"/>
      <c r="C210" s="6"/>
      <c r="D210" s="6"/>
      <c r="E210" s="13"/>
      <c r="F210" s="13"/>
      <c r="G210" s="13"/>
      <c r="Z210" s="90"/>
    </row>
    <row r="211" spans="1:27">
      <c r="A211" s="6"/>
      <c r="B211" s="12"/>
      <c r="C211" s="14" t="s">
        <v>603</v>
      </c>
      <c r="D211" s="12"/>
      <c r="E211" s="64">
        <f t="shared" ref="E211:Y211" si="71">E199+E208</f>
        <v>51000</v>
      </c>
      <c r="F211" s="64">
        <f t="shared" si="71"/>
        <v>33342</v>
      </c>
      <c r="G211" s="64">
        <f t="shared" si="71"/>
        <v>34712.049999999996</v>
      </c>
      <c r="H211" s="64">
        <f t="shared" si="71"/>
        <v>17815</v>
      </c>
      <c r="I211" s="64">
        <f t="shared" si="71"/>
        <v>29850</v>
      </c>
      <c r="J211" s="64">
        <f t="shared" si="71"/>
        <v>42600</v>
      </c>
      <c r="K211" s="64">
        <f t="shared" si="71"/>
        <v>20406.350000000002</v>
      </c>
      <c r="L211" s="64">
        <f t="shared" si="71"/>
        <v>28612.02</v>
      </c>
      <c r="M211" s="64">
        <f t="shared" si="71"/>
        <v>48350</v>
      </c>
      <c r="N211" s="64">
        <f t="shared" si="71"/>
        <v>26933.75</v>
      </c>
      <c r="O211" s="64">
        <f t="shared" si="71"/>
        <v>36249.880000000005</v>
      </c>
      <c r="P211" s="64">
        <f t="shared" si="71"/>
        <v>47868.19</v>
      </c>
      <c r="Q211" s="64">
        <f t="shared" si="71"/>
        <v>30203.670000000002</v>
      </c>
      <c r="R211" s="64">
        <f t="shared" si="71"/>
        <v>50300</v>
      </c>
      <c r="S211" s="64">
        <f t="shared" si="71"/>
        <v>33343</v>
      </c>
      <c r="T211" s="124">
        <f t="shared" si="71"/>
        <v>105800</v>
      </c>
      <c r="U211" s="124">
        <f t="shared" si="71"/>
        <v>24648</v>
      </c>
      <c r="V211" s="124">
        <f>V199+V208</f>
        <v>55300</v>
      </c>
      <c r="W211" s="124">
        <f t="shared" si="71"/>
        <v>18212.580000000002</v>
      </c>
      <c r="X211" s="124">
        <f t="shared" si="71"/>
        <v>26204.7</v>
      </c>
      <c r="Y211" s="124">
        <f t="shared" si="71"/>
        <v>82000</v>
      </c>
      <c r="Z211" s="90">
        <f t="shared" si="69"/>
        <v>0.48282097649186256</v>
      </c>
    </row>
    <row r="212" spans="1:27">
      <c r="A212" s="6"/>
      <c r="B212" s="12"/>
      <c r="C212" s="12"/>
      <c r="D212" s="12"/>
      <c r="E212" s="13"/>
      <c r="F212" s="13"/>
      <c r="G212" s="13"/>
    </row>
    <row r="213" spans="1:27">
      <c r="A213" s="6"/>
      <c r="B213" s="12"/>
      <c r="C213" s="12"/>
      <c r="D213" s="12"/>
      <c r="E213" s="13"/>
      <c r="F213" s="13"/>
      <c r="G213" s="13"/>
    </row>
    <row r="214" spans="1:27">
      <c r="A214" s="12"/>
      <c r="B214" s="12"/>
      <c r="C214" s="6"/>
      <c r="D214" s="6"/>
      <c r="E214" s="15"/>
      <c r="F214" s="15"/>
      <c r="G214" s="15"/>
    </row>
    <row r="215" spans="1:27">
      <c r="A215" s="6"/>
      <c r="B215" s="6"/>
      <c r="C215" s="6"/>
      <c r="D215" s="6"/>
      <c r="E215" s="50" t="s">
        <v>561</v>
      </c>
      <c r="F215" s="50" t="s">
        <v>561</v>
      </c>
      <c r="G215" s="52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113"/>
      <c r="U215" s="113"/>
      <c r="V215" s="113"/>
      <c r="W215" s="113"/>
      <c r="X215" s="113"/>
      <c r="Y215" s="113"/>
      <c r="Z215" s="53"/>
    </row>
    <row r="216" spans="1:27" ht="64.5">
      <c r="A216" s="10" t="s">
        <v>199</v>
      </c>
      <c r="B216" s="67" t="s">
        <v>200</v>
      </c>
      <c r="C216" s="6"/>
      <c r="D216" s="6"/>
      <c r="E216" s="9" t="s">
        <v>584</v>
      </c>
      <c r="F216" s="9" t="s">
        <v>587</v>
      </c>
      <c r="G216" s="76" t="s">
        <v>533</v>
      </c>
      <c r="H216" s="69" t="s">
        <v>551</v>
      </c>
      <c r="I216" s="69" t="s">
        <v>549</v>
      </c>
      <c r="J216" s="69" t="s">
        <v>552</v>
      </c>
      <c r="K216" s="74" t="s">
        <v>512</v>
      </c>
      <c r="L216" s="69" t="s">
        <v>411</v>
      </c>
      <c r="M216" s="69" t="s">
        <v>295</v>
      </c>
      <c r="N216" s="91" t="s">
        <v>635</v>
      </c>
      <c r="O216" s="91" t="s">
        <v>638</v>
      </c>
      <c r="P216" s="91" t="s">
        <v>641</v>
      </c>
      <c r="Q216" s="69" t="s">
        <v>642</v>
      </c>
      <c r="R216" s="69" t="s">
        <v>648</v>
      </c>
      <c r="S216" s="69" t="s">
        <v>652</v>
      </c>
      <c r="T216" s="114" t="s">
        <v>683</v>
      </c>
      <c r="U216" s="114" t="s">
        <v>653</v>
      </c>
      <c r="V216" s="114" t="s">
        <v>699</v>
      </c>
      <c r="W216" s="114" t="s">
        <v>674</v>
      </c>
      <c r="X216" s="114" t="s">
        <v>698</v>
      </c>
      <c r="Y216" s="114" t="s">
        <v>700</v>
      </c>
      <c r="Z216" s="69" t="s">
        <v>643</v>
      </c>
      <c r="AA216" s="91" t="s">
        <v>94</v>
      </c>
    </row>
    <row r="217" spans="1:27" s="53" customFormat="1">
      <c r="A217" s="6"/>
      <c r="B217" s="6"/>
      <c r="C217" s="6"/>
      <c r="D217" s="6"/>
      <c r="E217" s="13"/>
      <c r="F217" s="13"/>
      <c r="G217" s="13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112"/>
      <c r="U217" s="112"/>
      <c r="V217" s="112"/>
      <c r="W217" s="112"/>
      <c r="X217" s="112"/>
      <c r="Y217" s="112"/>
      <c r="Z217" s="47"/>
      <c r="AA217" s="92"/>
    </row>
    <row r="218" spans="1:27">
      <c r="A218" s="57"/>
      <c r="B218" s="12" t="s">
        <v>83</v>
      </c>
      <c r="C218" s="51"/>
      <c r="D218" s="58">
        <v>41730</v>
      </c>
      <c r="E218" s="55">
        <v>226</v>
      </c>
      <c r="F218" s="55"/>
      <c r="G218" s="55"/>
      <c r="H218" s="70">
        <v>-705</v>
      </c>
      <c r="I218" s="55">
        <v>-705</v>
      </c>
      <c r="N218" s="46">
        <v>-1273</v>
      </c>
      <c r="O218" s="46">
        <v>-1273</v>
      </c>
      <c r="P218" s="47">
        <v>0</v>
      </c>
      <c r="Q218" s="46">
        <v>-1157</v>
      </c>
      <c r="S218" s="13">
        <v>-956</v>
      </c>
      <c r="T218" s="121">
        <v>-305</v>
      </c>
      <c r="U218" s="121">
        <v>-547</v>
      </c>
      <c r="V218" s="121">
        <f>X231</f>
        <v>671.64000000000033</v>
      </c>
      <c r="W218" s="121">
        <v>-547</v>
      </c>
      <c r="X218" s="121">
        <v>526</v>
      </c>
      <c r="Y218" s="112">
        <v>379</v>
      </c>
    </row>
    <row r="219" spans="1:27">
      <c r="A219" s="6"/>
      <c r="B219" s="6"/>
      <c r="C219" s="6"/>
      <c r="D219" s="6"/>
      <c r="E219" s="15"/>
      <c r="F219" s="15"/>
      <c r="G219" s="15"/>
    </row>
    <row r="220" spans="1:27">
      <c r="A220" s="6"/>
      <c r="B220" s="11" t="s">
        <v>84</v>
      </c>
      <c r="C220" s="6"/>
      <c r="D220" s="6"/>
      <c r="E220" s="13"/>
      <c r="F220" s="13"/>
      <c r="G220" s="13"/>
    </row>
    <row r="221" spans="1:27">
      <c r="A221" s="10" t="s">
        <v>85</v>
      </c>
      <c r="B221" s="6"/>
      <c r="C221" s="6" t="s">
        <v>86</v>
      </c>
      <c r="D221" s="6"/>
      <c r="E221" s="55">
        <v>4595</v>
      </c>
      <c r="F221" s="55">
        <v>5250</v>
      </c>
      <c r="G221" s="55">
        <v>4500</v>
      </c>
      <c r="H221" s="55">
        <v>4500</v>
      </c>
      <c r="I221" s="55">
        <v>4500</v>
      </c>
      <c r="J221" s="55">
        <v>5075</v>
      </c>
      <c r="K221" s="55">
        <v>0</v>
      </c>
      <c r="L221" s="55">
        <v>5075</v>
      </c>
      <c r="M221" s="65">
        <v>5379.04</v>
      </c>
      <c r="N221" s="65">
        <v>6423</v>
      </c>
      <c r="O221" s="65">
        <v>6423</v>
      </c>
      <c r="P221" s="65">
        <v>5481.8</v>
      </c>
      <c r="Q221" s="88">
        <v>5250</v>
      </c>
      <c r="R221" s="65">
        <v>5482</v>
      </c>
      <c r="S221" s="65">
        <v>5482</v>
      </c>
      <c r="T221" s="117">
        <v>5593</v>
      </c>
      <c r="U221" s="117">
        <v>5593</v>
      </c>
      <c r="V221" s="122">
        <v>5593</v>
      </c>
      <c r="W221" s="122">
        <v>5203.41</v>
      </c>
      <c r="X221" s="122">
        <v>5745.64</v>
      </c>
      <c r="Y221" s="122">
        <v>5593</v>
      </c>
      <c r="Z221" s="97" t="e">
        <f>(V221/#REF!)-1</f>
        <v>#REF!</v>
      </c>
      <c r="AA221" s="93"/>
    </row>
    <row r="222" spans="1:27">
      <c r="A222" s="10" t="s">
        <v>89</v>
      </c>
      <c r="B222" s="6"/>
      <c r="C222" s="6" t="s">
        <v>88</v>
      </c>
      <c r="D222" s="6"/>
      <c r="E222" s="55">
        <v>600</v>
      </c>
      <c r="F222" s="55">
        <v>0</v>
      </c>
      <c r="G222" s="55">
        <v>500</v>
      </c>
      <c r="H222" s="55">
        <v>500</v>
      </c>
      <c r="I222" s="55">
        <v>500</v>
      </c>
      <c r="J222" s="55">
        <v>0</v>
      </c>
      <c r="Q222" s="71">
        <v>1157</v>
      </c>
    </row>
    <row r="223" spans="1:27">
      <c r="A223" s="6"/>
      <c r="B223" s="6"/>
      <c r="C223" s="6"/>
      <c r="D223" s="6"/>
      <c r="E223" s="13"/>
      <c r="F223" s="13"/>
      <c r="G223" s="13"/>
    </row>
    <row r="224" spans="1:27">
      <c r="A224" s="6"/>
      <c r="B224" s="12"/>
      <c r="C224" s="12" t="s">
        <v>97</v>
      </c>
      <c r="D224" s="12"/>
      <c r="E224" s="56">
        <f t="shared" ref="E224:N224" si="72">SUM(E221:E222)</f>
        <v>5195</v>
      </c>
      <c r="F224" s="56">
        <f t="shared" si="72"/>
        <v>5250</v>
      </c>
      <c r="G224" s="56">
        <f t="shared" si="72"/>
        <v>5000</v>
      </c>
      <c r="H224" s="56">
        <f t="shared" si="72"/>
        <v>5000</v>
      </c>
      <c r="I224" s="56">
        <f t="shared" si="72"/>
        <v>5000</v>
      </c>
      <c r="J224" s="56">
        <f t="shared" si="72"/>
        <v>5075</v>
      </c>
      <c r="K224" s="56">
        <f t="shared" si="72"/>
        <v>0</v>
      </c>
      <c r="L224" s="65">
        <f t="shared" si="72"/>
        <v>5075</v>
      </c>
      <c r="M224" s="65">
        <f t="shared" si="72"/>
        <v>5379.04</v>
      </c>
      <c r="N224" s="65">
        <f t="shared" si="72"/>
        <v>6423</v>
      </c>
      <c r="O224" s="65">
        <f t="shared" ref="O224:X226" si="73">SUM(O221:O222)</f>
        <v>6423</v>
      </c>
      <c r="P224" s="65">
        <f t="shared" si="73"/>
        <v>5481.8</v>
      </c>
      <c r="Q224" s="65">
        <f t="shared" si="73"/>
        <v>6407</v>
      </c>
      <c r="R224" s="65">
        <f t="shared" si="73"/>
        <v>5482</v>
      </c>
      <c r="S224" s="65">
        <f t="shared" si="73"/>
        <v>5482</v>
      </c>
      <c r="T224" s="117">
        <f t="shared" si="73"/>
        <v>5593</v>
      </c>
      <c r="U224" s="117">
        <f t="shared" ref="U224" si="74">SUM(U221:U222)</f>
        <v>5593</v>
      </c>
      <c r="V224" s="117">
        <f>SUM(V221:V222)</f>
        <v>5593</v>
      </c>
      <c r="W224" s="117">
        <f t="shared" si="73"/>
        <v>5203.41</v>
      </c>
      <c r="X224" s="117">
        <f t="shared" si="73"/>
        <v>5745.64</v>
      </c>
      <c r="Y224" s="122">
        <v>5593</v>
      </c>
      <c r="Z224" s="97" t="e">
        <f>(V224/#REF!)-1</f>
        <v>#REF!</v>
      </c>
    </row>
    <row r="225" spans="1:27">
      <c r="A225" s="12"/>
      <c r="B225" s="12"/>
      <c r="C225" s="6"/>
      <c r="D225" s="6"/>
      <c r="E225" s="13"/>
      <c r="F225" s="13"/>
      <c r="G225" s="13"/>
    </row>
    <row r="226" spans="1:27">
      <c r="A226" s="6"/>
      <c r="B226" s="12"/>
      <c r="C226" s="12" t="s">
        <v>98</v>
      </c>
      <c r="D226" s="12"/>
      <c r="E226" s="56">
        <f t="shared" ref="E226:N226" si="75">E224+E218</f>
        <v>5421</v>
      </c>
      <c r="F226" s="56">
        <f t="shared" si="75"/>
        <v>5250</v>
      </c>
      <c r="G226" s="56">
        <f t="shared" si="75"/>
        <v>5000</v>
      </c>
      <c r="H226" s="56">
        <f t="shared" si="75"/>
        <v>4295</v>
      </c>
      <c r="I226" s="56">
        <f t="shared" si="75"/>
        <v>4295</v>
      </c>
      <c r="J226" s="56">
        <f t="shared" si="75"/>
        <v>5075</v>
      </c>
      <c r="K226" s="56">
        <f t="shared" si="75"/>
        <v>0</v>
      </c>
      <c r="L226" s="56">
        <f t="shared" si="75"/>
        <v>5075</v>
      </c>
      <c r="M226" s="56">
        <f t="shared" si="75"/>
        <v>5379.04</v>
      </c>
      <c r="N226" s="56">
        <f t="shared" si="75"/>
        <v>5150</v>
      </c>
      <c r="O226" s="56">
        <f>O224+O218</f>
        <v>5150</v>
      </c>
      <c r="P226" s="65">
        <f t="shared" si="73"/>
        <v>5481.8</v>
      </c>
      <c r="Q226" s="65">
        <f>Q224+Q218</f>
        <v>5250</v>
      </c>
      <c r="R226" s="65">
        <f>R224+R218</f>
        <v>5482</v>
      </c>
      <c r="S226" s="65">
        <f t="shared" ref="S226:X226" si="76">S224+S218</f>
        <v>4526</v>
      </c>
      <c r="T226" s="117">
        <v>5239</v>
      </c>
      <c r="U226" s="117">
        <f t="shared" ref="U226" si="77">U224+U218</f>
        <v>5046</v>
      </c>
      <c r="V226" s="117">
        <f>V224+V218</f>
        <v>6264.64</v>
      </c>
      <c r="W226" s="117">
        <f t="shared" si="76"/>
        <v>4656.41</v>
      </c>
      <c r="X226" s="117">
        <f t="shared" si="76"/>
        <v>6271.64</v>
      </c>
      <c r="Y226" s="117">
        <f>Y224+Y218</f>
        <v>5972</v>
      </c>
      <c r="Z226" s="97" t="e">
        <f>(V226/#REF!)-1</f>
        <v>#REF!</v>
      </c>
    </row>
    <row r="227" spans="1:27">
      <c r="A227" s="6"/>
      <c r="B227" s="6"/>
      <c r="C227" s="6"/>
      <c r="D227" s="6"/>
      <c r="E227" s="13"/>
      <c r="F227" s="13"/>
      <c r="G227" s="13"/>
    </row>
    <row r="228" spans="1:27">
      <c r="A228" s="6"/>
      <c r="B228" s="11" t="s">
        <v>125</v>
      </c>
      <c r="C228" s="6"/>
      <c r="D228" s="6"/>
      <c r="E228" s="13"/>
      <c r="F228" s="13"/>
      <c r="G228" s="13"/>
    </row>
    <row r="229" spans="1:27">
      <c r="A229" s="10" t="s">
        <v>201</v>
      </c>
      <c r="B229" s="6"/>
      <c r="C229" s="6" t="s">
        <v>202</v>
      </c>
      <c r="D229" s="6"/>
      <c r="E229" s="55">
        <v>5400</v>
      </c>
      <c r="F229" s="55">
        <v>5250</v>
      </c>
      <c r="G229" s="55">
        <v>5000</v>
      </c>
      <c r="H229" s="55">
        <v>5000</v>
      </c>
      <c r="I229" s="55">
        <v>5000</v>
      </c>
      <c r="J229" s="55">
        <v>5075</v>
      </c>
      <c r="L229" s="55">
        <v>5075</v>
      </c>
      <c r="M229" s="55">
        <v>5150</v>
      </c>
      <c r="N229" s="55">
        <v>5150</v>
      </c>
      <c r="O229" s="55">
        <v>5150</v>
      </c>
      <c r="P229" s="55">
        <v>5250</v>
      </c>
      <c r="Q229" s="55">
        <v>5250</v>
      </c>
      <c r="R229" s="55">
        <v>5235</v>
      </c>
      <c r="S229" s="55">
        <v>5325</v>
      </c>
      <c r="T229" s="116">
        <v>5400</v>
      </c>
      <c r="U229" s="116">
        <v>5.5</v>
      </c>
      <c r="V229" s="116">
        <v>5850</v>
      </c>
      <c r="W229" s="116">
        <v>0</v>
      </c>
      <c r="X229" s="116">
        <v>5600</v>
      </c>
      <c r="Y229" s="112">
        <v>7000</v>
      </c>
      <c r="Z229" s="97"/>
      <c r="AA229" s="96"/>
    </row>
    <row r="230" spans="1:27">
      <c r="A230" s="6"/>
      <c r="B230" s="6"/>
      <c r="C230" s="6"/>
      <c r="D230" s="6"/>
      <c r="E230" s="13"/>
      <c r="F230" s="13"/>
      <c r="G230" s="13"/>
    </row>
    <row r="231" spans="1:27">
      <c r="A231" s="57"/>
      <c r="B231" s="12" t="s">
        <v>108</v>
      </c>
      <c r="C231" s="6"/>
      <c r="D231" s="58">
        <v>41729</v>
      </c>
      <c r="E231" s="56">
        <f t="shared" ref="E231:X231" si="78">E226-E229</f>
        <v>21</v>
      </c>
      <c r="F231" s="56">
        <f t="shared" si="78"/>
        <v>0</v>
      </c>
      <c r="G231" s="56">
        <f t="shared" si="78"/>
        <v>0</v>
      </c>
      <c r="H231" s="56">
        <f t="shared" si="78"/>
        <v>-705</v>
      </c>
      <c r="I231" s="56">
        <f t="shared" si="78"/>
        <v>-705</v>
      </c>
      <c r="J231" s="56">
        <f t="shared" si="78"/>
        <v>0</v>
      </c>
      <c r="K231" s="56">
        <f t="shared" si="78"/>
        <v>0</v>
      </c>
      <c r="L231" s="56">
        <f t="shared" si="78"/>
        <v>0</v>
      </c>
      <c r="M231" s="56">
        <v>-1273</v>
      </c>
      <c r="N231" s="56">
        <f t="shared" si="78"/>
        <v>0</v>
      </c>
      <c r="O231" s="56">
        <f t="shared" si="78"/>
        <v>0</v>
      </c>
      <c r="P231" s="56">
        <f t="shared" si="78"/>
        <v>231.80000000000018</v>
      </c>
      <c r="Q231" s="56">
        <f t="shared" si="78"/>
        <v>0</v>
      </c>
      <c r="R231" s="56">
        <f t="shared" si="78"/>
        <v>247</v>
      </c>
      <c r="S231" s="56">
        <f t="shared" si="78"/>
        <v>-799</v>
      </c>
      <c r="T231" s="118"/>
      <c r="U231" s="118">
        <f t="shared" si="78"/>
        <v>5040.5</v>
      </c>
      <c r="V231" s="118">
        <f>V226-V229</f>
        <v>414.64000000000033</v>
      </c>
      <c r="W231" s="118">
        <f t="shared" si="78"/>
        <v>4656.41</v>
      </c>
      <c r="X231" s="118">
        <f t="shared" si="78"/>
        <v>671.64000000000033</v>
      </c>
      <c r="Y231" s="118">
        <f>Y226-Y229</f>
        <v>-1028</v>
      </c>
      <c r="Z231" s="97"/>
    </row>
    <row r="232" spans="1:27">
      <c r="A232" s="12"/>
      <c r="B232" s="12"/>
      <c r="C232" s="6"/>
      <c r="D232" s="6"/>
      <c r="E232" s="15"/>
      <c r="F232" s="15"/>
      <c r="G232" s="15"/>
    </row>
    <row r="233" spans="1:27" ht="23.25">
      <c r="A233" s="10" t="s">
        <v>203</v>
      </c>
      <c r="B233" s="67" t="s">
        <v>204</v>
      </c>
      <c r="C233" s="6"/>
      <c r="D233" s="6"/>
      <c r="E233" s="13"/>
      <c r="F233" s="13"/>
      <c r="G233" s="13"/>
    </row>
    <row r="234" spans="1:27" ht="63">
      <c r="A234" s="6"/>
      <c r="B234" s="6"/>
      <c r="C234" s="6"/>
      <c r="D234" s="6"/>
      <c r="E234" s="13"/>
      <c r="F234" s="13"/>
      <c r="G234" s="76" t="s">
        <v>533</v>
      </c>
      <c r="H234" s="69" t="s">
        <v>551</v>
      </c>
      <c r="I234" s="69" t="s">
        <v>549</v>
      </c>
      <c r="J234" s="69" t="s">
        <v>552</v>
      </c>
      <c r="K234" s="74" t="s">
        <v>512</v>
      </c>
      <c r="L234" s="69" t="s">
        <v>411</v>
      </c>
      <c r="M234" s="69" t="s">
        <v>295</v>
      </c>
      <c r="N234" s="91" t="s">
        <v>635</v>
      </c>
      <c r="O234" s="91" t="s">
        <v>638</v>
      </c>
      <c r="P234" s="91" t="s">
        <v>641</v>
      </c>
      <c r="Q234" s="69" t="s">
        <v>642</v>
      </c>
      <c r="R234" s="69" t="s">
        <v>648</v>
      </c>
      <c r="S234" s="69" t="s">
        <v>652</v>
      </c>
      <c r="T234" s="114" t="s">
        <v>656</v>
      </c>
      <c r="U234" s="114" t="s">
        <v>653</v>
      </c>
      <c r="V234" s="114" t="s">
        <v>699</v>
      </c>
      <c r="W234" s="114" t="s">
        <v>674</v>
      </c>
      <c r="X234" s="114" t="s">
        <v>698</v>
      </c>
      <c r="Y234" s="114" t="s">
        <v>700</v>
      </c>
      <c r="Z234" s="69" t="s">
        <v>643</v>
      </c>
    </row>
    <row r="235" spans="1:27">
      <c r="A235" s="57"/>
      <c r="B235" s="12" t="s">
        <v>83</v>
      </c>
      <c r="C235" s="51"/>
      <c r="D235" s="58">
        <v>41730</v>
      </c>
      <c r="E235" s="55">
        <v>1673</v>
      </c>
      <c r="F235" s="55">
        <v>1673</v>
      </c>
      <c r="G235" s="55">
        <v>0</v>
      </c>
      <c r="H235" s="55">
        <v>0</v>
      </c>
      <c r="I235" s="55">
        <v>0</v>
      </c>
      <c r="J235" s="55">
        <v>978</v>
      </c>
      <c r="S235" s="6">
        <v>225</v>
      </c>
      <c r="T235" s="121">
        <v>1391</v>
      </c>
      <c r="U235" s="121">
        <v>1391</v>
      </c>
      <c r="V235" s="121">
        <v>1139</v>
      </c>
      <c r="W235" s="121">
        <v>1391</v>
      </c>
      <c r="X235" s="121">
        <v>1391</v>
      </c>
      <c r="Y235" s="121">
        <v>3325.32</v>
      </c>
    </row>
    <row r="236" spans="1:27">
      <c r="A236" s="6"/>
      <c r="B236" s="6"/>
      <c r="C236" s="6"/>
      <c r="D236" s="6"/>
      <c r="E236" s="15"/>
      <c r="F236" s="15"/>
      <c r="G236" s="15"/>
    </row>
    <row r="237" spans="1:27">
      <c r="A237" s="6"/>
      <c r="B237" s="11" t="s">
        <v>84</v>
      </c>
      <c r="C237" s="6"/>
      <c r="D237" s="6"/>
      <c r="E237" s="13"/>
      <c r="F237" s="13"/>
      <c r="G237" s="13"/>
    </row>
    <row r="238" spans="1:27">
      <c r="A238" s="10" t="s">
        <v>85</v>
      </c>
      <c r="B238" s="6"/>
      <c r="C238" s="6" t="s">
        <v>86</v>
      </c>
      <c r="D238" s="6"/>
      <c r="E238" s="55">
        <v>8169.26</v>
      </c>
      <c r="F238" s="55">
        <v>8169.26</v>
      </c>
      <c r="G238" s="55">
        <v>8000</v>
      </c>
      <c r="H238" s="55">
        <v>8000</v>
      </c>
      <c r="I238" s="55">
        <v>8000</v>
      </c>
      <c r="J238" s="55">
        <v>11000</v>
      </c>
      <c r="K238" s="55">
        <v>11000</v>
      </c>
      <c r="L238" s="55">
        <v>11000</v>
      </c>
      <c r="M238" s="65">
        <v>11002.58</v>
      </c>
      <c r="N238" s="65">
        <v>10022</v>
      </c>
      <c r="O238" s="65">
        <v>10022</v>
      </c>
      <c r="P238" s="65">
        <v>11224.62</v>
      </c>
      <c r="Q238" s="65">
        <v>11224.62</v>
      </c>
      <c r="R238" s="65">
        <v>11225</v>
      </c>
      <c r="S238" s="65">
        <v>11000</v>
      </c>
      <c r="T238" s="117">
        <v>10095</v>
      </c>
      <c r="U238" s="117">
        <v>10095</v>
      </c>
      <c r="V238" s="117">
        <v>10095</v>
      </c>
      <c r="W238" s="117">
        <v>9391.5300000000007</v>
      </c>
      <c r="X238" s="117">
        <v>10260.32</v>
      </c>
      <c r="Y238" s="117">
        <v>10095</v>
      </c>
      <c r="Z238" s="84" t="e">
        <f>(V238/#REF!)-1</f>
        <v>#REF!</v>
      </c>
      <c r="AA238" s="96"/>
    </row>
    <row r="239" spans="1:27">
      <c r="A239" s="10" t="s">
        <v>89</v>
      </c>
      <c r="B239" s="6"/>
      <c r="C239" s="6" t="s">
        <v>88</v>
      </c>
      <c r="D239" s="6"/>
      <c r="E239" s="55">
        <v>1250</v>
      </c>
      <c r="F239" s="55">
        <v>179.74</v>
      </c>
      <c r="G239" s="55">
        <v>3000</v>
      </c>
      <c r="H239" s="55">
        <v>3000</v>
      </c>
      <c r="I239" s="55">
        <v>3000</v>
      </c>
      <c r="J239" s="55">
        <v>0</v>
      </c>
      <c r="K239" s="55">
        <v>0</v>
      </c>
      <c r="L239" s="55">
        <v>0</v>
      </c>
      <c r="M239" s="55">
        <v>0</v>
      </c>
      <c r="N239" s="55">
        <v>0</v>
      </c>
      <c r="O239" s="55">
        <v>0</v>
      </c>
      <c r="P239" s="55">
        <v>0</v>
      </c>
      <c r="Q239" s="55">
        <v>0</v>
      </c>
      <c r="R239" s="55"/>
      <c r="S239" s="55"/>
      <c r="T239" s="116"/>
      <c r="U239" s="116"/>
      <c r="V239" s="116"/>
      <c r="W239" s="116"/>
      <c r="X239" s="116"/>
      <c r="Z239" s="84"/>
    </row>
    <row r="240" spans="1:27">
      <c r="A240" s="10" t="s">
        <v>205</v>
      </c>
      <c r="B240" s="6"/>
      <c r="C240" s="6" t="s">
        <v>206</v>
      </c>
      <c r="D240" s="6"/>
      <c r="E240" s="55"/>
      <c r="F240" s="55"/>
      <c r="G240" s="55"/>
    </row>
    <row r="241" spans="1:27">
      <c r="A241" s="6"/>
      <c r="B241" s="6"/>
      <c r="C241" s="6"/>
      <c r="D241" s="62" t="s">
        <v>590</v>
      </c>
      <c r="E241" s="63">
        <f t="shared" ref="E241:J241" si="79">SUM(E238:E240)</f>
        <v>9419.26</v>
      </c>
      <c r="F241" s="63">
        <f t="shared" si="79"/>
        <v>8349</v>
      </c>
      <c r="G241" s="63">
        <f t="shared" si="79"/>
        <v>11000</v>
      </c>
      <c r="H241" s="63">
        <f t="shared" si="79"/>
        <v>11000</v>
      </c>
      <c r="I241" s="63">
        <f t="shared" si="79"/>
        <v>11000</v>
      </c>
      <c r="J241" s="63">
        <f t="shared" si="79"/>
        <v>11000</v>
      </c>
      <c r="K241" s="63">
        <f t="shared" ref="K241:X241" si="80">SUM(K238:K240)</f>
        <v>11000</v>
      </c>
      <c r="L241" s="63">
        <f t="shared" si="80"/>
        <v>11000</v>
      </c>
      <c r="M241" s="63">
        <f t="shared" si="80"/>
        <v>11002.58</v>
      </c>
      <c r="N241" s="63">
        <f t="shared" si="80"/>
        <v>10022</v>
      </c>
      <c r="O241" s="63">
        <f t="shared" si="80"/>
        <v>10022</v>
      </c>
      <c r="P241" s="63">
        <f t="shared" si="80"/>
        <v>11224.62</v>
      </c>
      <c r="Q241" s="63">
        <f t="shared" si="80"/>
        <v>11224.62</v>
      </c>
      <c r="R241" s="63">
        <f t="shared" si="80"/>
        <v>11225</v>
      </c>
      <c r="S241" s="63">
        <f t="shared" si="80"/>
        <v>11000</v>
      </c>
      <c r="T241" s="120">
        <f t="shared" ref="T241" si="81">SUM(T238:T240)</f>
        <v>10095</v>
      </c>
      <c r="U241" s="120">
        <f t="shared" ref="U241" si="82">SUM(U238:U240)</f>
        <v>10095</v>
      </c>
      <c r="V241" s="120">
        <f>SUM(V238:V240)</f>
        <v>10095</v>
      </c>
      <c r="W241" s="120">
        <f t="shared" si="80"/>
        <v>9391.5300000000007</v>
      </c>
      <c r="X241" s="120">
        <f t="shared" si="80"/>
        <v>10260.32</v>
      </c>
      <c r="Y241" s="120">
        <f>SUM(Y238:Y240)</f>
        <v>10095</v>
      </c>
      <c r="Z241" s="102" t="e">
        <f>(V241/#REF!)-1</f>
        <v>#REF!</v>
      </c>
    </row>
    <row r="242" spans="1:27">
      <c r="A242" s="6"/>
      <c r="B242" s="12"/>
      <c r="C242" s="12" t="s">
        <v>97</v>
      </c>
      <c r="D242" s="12"/>
      <c r="E242" s="55"/>
      <c r="F242" s="55"/>
      <c r="G242" s="55"/>
      <c r="AA242" s="110" t="s">
        <v>9</v>
      </c>
    </row>
    <row r="243" spans="1:27">
      <c r="A243" s="12"/>
      <c r="B243" s="12"/>
      <c r="C243" s="6"/>
      <c r="D243" s="6"/>
      <c r="E243" s="13"/>
      <c r="F243" s="13"/>
      <c r="G243" s="13"/>
    </row>
    <row r="244" spans="1:27">
      <c r="A244" s="6"/>
      <c r="B244" s="12"/>
      <c r="C244" s="12" t="s">
        <v>98</v>
      </c>
      <c r="D244" s="12"/>
      <c r="E244" s="56">
        <f t="shared" ref="E244:X244" si="83">E235+E241</f>
        <v>11092.26</v>
      </c>
      <c r="F244" s="56">
        <f t="shared" si="83"/>
        <v>10022</v>
      </c>
      <c r="G244" s="56">
        <f t="shared" si="83"/>
        <v>11000</v>
      </c>
      <c r="H244" s="56">
        <f t="shared" si="83"/>
        <v>11000</v>
      </c>
      <c r="I244" s="56">
        <f t="shared" si="83"/>
        <v>11000</v>
      </c>
      <c r="J244" s="56">
        <f t="shared" si="83"/>
        <v>11978</v>
      </c>
      <c r="K244" s="56">
        <f t="shared" si="83"/>
        <v>11000</v>
      </c>
      <c r="L244" s="56">
        <f t="shared" si="83"/>
        <v>11000</v>
      </c>
      <c r="M244" s="56">
        <f t="shared" si="83"/>
        <v>11002.58</v>
      </c>
      <c r="N244" s="56">
        <f t="shared" si="83"/>
        <v>10022</v>
      </c>
      <c r="O244" s="56">
        <f t="shared" si="83"/>
        <v>10022</v>
      </c>
      <c r="P244" s="56">
        <f t="shared" si="83"/>
        <v>11224.62</v>
      </c>
      <c r="Q244" s="56">
        <f t="shared" si="83"/>
        <v>11224.62</v>
      </c>
      <c r="R244" s="56">
        <f t="shared" si="83"/>
        <v>11225</v>
      </c>
      <c r="S244" s="56">
        <f t="shared" si="83"/>
        <v>11225</v>
      </c>
      <c r="T244" s="118">
        <f t="shared" ref="T244" si="84">T235+T241</f>
        <v>11486</v>
      </c>
      <c r="U244" s="118">
        <f t="shared" ref="U244" si="85">U235+U241</f>
        <v>11486</v>
      </c>
      <c r="V244" s="118">
        <f>V235+V241</f>
        <v>11234</v>
      </c>
      <c r="W244" s="118">
        <f t="shared" si="83"/>
        <v>10782.53</v>
      </c>
      <c r="X244" s="118">
        <f t="shared" si="83"/>
        <v>11651.32</v>
      </c>
      <c r="Y244" s="118">
        <f>Y235+Y241</f>
        <v>13420.32</v>
      </c>
      <c r="Z244" s="102" t="e">
        <f>(V244/#REF!)-1</f>
        <v>#REF!</v>
      </c>
    </row>
    <row r="245" spans="1:27">
      <c r="A245" s="6"/>
      <c r="B245" s="6"/>
      <c r="C245" s="6"/>
      <c r="D245" s="6"/>
      <c r="E245" s="13"/>
      <c r="F245" s="13"/>
      <c r="G245" s="13"/>
    </row>
    <row r="246" spans="1:27">
      <c r="A246" s="6"/>
      <c r="B246" s="11" t="s">
        <v>99</v>
      </c>
      <c r="C246" s="6"/>
      <c r="D246" s="6"/>
      <c r="E246" s="13"/>
      <c r="F246" s="13"/>
      <c r="G246" s="13"/>
    </row>
    <row r="247" spans="1:27">
      <c r="A247" s="6"/>
      <c r="B247" s="6"/>
      <c r="C247" s="6"/>
      <c r="D247" s="6"/>
      <c r="E247" s="13"/>
      <c r="F247" s="13"/>
      <c r="G247" s="13"/>
    </row>
    <row r="248" spans="1:27">
      <c r="A248" s="6"/>
      <c r="B248" s="11" t="s">
        <v>110</v>
      </c>
      <c r="C248" s="6"/>
      <c r="D248" s="6"/>
      <c r="E248" s="13"/>
      <c r="F248" s="13"/>
      <c r="G248" s="13"/>
    </row>
    <row r="249" spans="1:27">
      <c r="A249" s="10" t="s">
        <v>115</v>
      </c>
      <c r="B249" s="6"/>
      <c r="C249" s="6" t="s">
        <v>116</v>
      </c>
      <c r="D249" s="6"/>
      <c r="E249" s="55"/>
      <c r="F249" s="55"/>
      <c r="G249" s="55"/>
    </row>
    <row r="250" spans="1:27">
      <c r="A250" s="10" t="s">
        <v>117</v>
      </c>
      <c r="B250" s="6"/>
      <c r="C250" s="6" t="s">
        <v>118</v>
      </c>
      <c r="D250" s="6"/>
      <c r="E250" s="55"/>
      <c r="F250" s="55"/>
      <c r="G250" s="55"/>
    </row>
    <row r="251" spans="1:27">
      <c r="A251" s="6"/>
      <c r="B251" s="6"/>
      <c r="C251" s="6"/>
      <c r="D251" s="62" t="s">
        <v>590</v>
      </c>
      <c r="E251" s="63">
        <v>0</v>
      </c>
      <c r="F251" s="63">
        <v>0</v>
      </c>
      <c r="G251" s="63">
        <v>0</v>
      </c>
      <c r="H251" s="63">
        <v>0</v>
      </c>
      <c r="I251" s="63">
        <v>0</v>
      </c>
      <c r="J251" s="63">
        <v>0</v>
      </c>
      <c r="K251" s="63">
        <v>0</v>
      </c>
      <c r="L251" s="63">
        <v>0</v>
      </c>
      <c r="M251" s="63">
        <v>0</v>
      </c>
      <c r="N251" s="63">
        <v>0</v>
      </c>
      <c r="O251" s="63">
        <v>0</v>
      </c>
      <c r="P251" s="63">
        <v>0</v>
      </c>
      <c r="Q251" s="63">
        <v>0</v>
      </c>
      <c r="R251" s="63">
        <v>0</v>
      </c>
      <c r="S251" s="63">
        <v>0</v>
      </c>
      <c r="T251" s="120">
        <v>0</v>
      </c>
      <c r="U251" s="120">
        <v>0</v>
      </c>
      <c r="V251" s="120"/>
      <c r="W251" s="120"/>
      <c r="X251" s="120"/>
      <c r="Z251" s="84"/>
    </row>
    <row r="252" spans="1:27">
      <c r="A252" s="6"/>
      <c r="B252" s="6"/>
      <c r="C252" s="6"/>
      <c r="D252" s="6"/>
      <c r="E252" s="55"/>
      <c r="F252" s="55"/>
      <c r="G252" s="55"/>
    </row>
    <row r="253" spans="1:27">
      <c r="A253" s="6"/>
      <c r="B253" s="11" t="s">
        <v>125</v>
      </c>
      <c r="C253" s="6"/>
      <c r="D253" s="6"/>
      <c r="E253" s="13"/>
      <c r="F253" s="13"/>
      <c r="G253" s="13"/>
    </row>
    <row r="254" spans="1:27">
      <c r="A254" s="10" t="s">
        <v>148</v>
      </c>
      <c r="B254" s="6"/>
      <c r="C254" s="6" t="s">
        <v>149</v>
      </c>
      <c r="D254" s="6"/>
      <c r="E254" s="55">
        <v>11000</v>
      </c>
      <c r="F254" s="55">
        <v>10022</v>
      </c>
      <c r="G254" s="55">
        <v>10022</v>
      </c>
      <c r="H254" s="55">
        <v>10022</v>
      </c>
      <c r="I254" s="55">
        <v>10022</v>
      </c>
      <c r="J254" s="55">
        <v>11000</v>
      </c>
      <c r="K254" s="55">
        <v>10022</v>
      </c>
      <c r="L254" s="55">
        <v>10022</v>
      </c>
      <c r="M254" s="55">
        <v>11000</v>
      </c>
      <c r="N254" s="55">
        <v>10022</v>
      </c>
      <c r="O254" s="55">
        <v>10022</v>
      </c>
      <c r="P254" s="55">
        <v>11000</v>
      </c>
      <c r="Q254" s="55">
        <v>10022</v>
      </c>
      <c r="R254" s="55">
        <v>11000</v>
      </c>
      <c r="S254" s="55">
        <v>10022</v>
      </c>
      <c r="T254" s="116">
        <v>11000</v>
      </c>
      <c r="U254" s="116">
        <v>9822</v>
      </c>
      <c r="V254" s="116">
        <v>22000</v>
      </c>
      <c r="W254" s="116">
        <v>9822</v>
      </c>
      <c r="X254" s="116">
        <v>8326</v>
      </c>
      <c r="Y254" s="116">
        <v>22000</v>
      </c>
      <c r="Z254" s="90"/>
    </row>
    <row r="255" spans="1:27">
      <c r="A255" s="10" t="s">
        <v>150</v>
      </c>
      <c r="B255" s="6"/>
      <c r="C255" s="6" t="s">
        <v>151</v>
      </c>
      <c r="D255" s="6"/>
      <c r="E255" s="55"/>
      <c r="F255" s="55"/>
      <c r="G255" s="55"/>
    </row>
    <row r="256" spans="1:27">
      <c r="A256" s="10" t="s">
        <v>152</v>
      </c>
      <c r="B256" s="6"/>
      <c r="C256" s="6" t="s">
        <v>153</v>
      </c>
      <c r="D256" s="6"/>
      <c r="E256" s="55"/>
      <c r="F256" s="55"/>
      <c r="G256" s="55"/>
    </row>
    <row r="257" spans="1:27">
      <c r="A257" s="6"/>
      <c r="B257" s="6"/>
      <c r="C257" s="6"/>
      <c r="D257" s="62" t="s">
        <v>590</v>
      </c>
      <c r="E257" s="63">
        <f t="shared" ref="E257:J257" si="86">SUM(E254:E256)</f>
        <v>11000</v>
      </c>
      <c r="F257" s="63">
        <f t="shared" si="86"/>
        <v>10022</v>
      </c>
      <c r="G257" s="63">
        <f t="shared" si="86"/>
        <v>10022</v>
      </c>
      <c r="H257" s="63">
        <f t="shared" si="86"/>
        <v>10022</v>
      </c>
      <c r="I257" s="63">
        <f t="shared" si="86"/>
        <v>10022</v>
      </c>
      <c r="J257" s="63">
        <f t="shared" si="86"/>
        <v>11000</v>
      </c>
      <c r="K257" s="63">
        <f t="shared" ref="K257:X257" si="87">SUM(K254:K256)</f>
        <v>10022</v>
      </c>
      <c r="L257" s="63">
        <f t="shared" si="87"/>
        <v>10022</v>
      </c>
      <c r="M257" s="63">
        <f t="shared" si="87"/>
        <v>11000</v>
      </c>
      <c r="N257" s="63">
        <f t="shared" si="87"/>
        <v>10022</v>
      </c>
      <c r="O257" s="63">
        <f t="shared" si="87"/>
        <v>10022</v>
      </c>
      <c r="P257" s="63">
        <f t="shared" si="87"/>
        <v>11000</v>
      </c>
      <c r="Q257" s="63">
        <f t="shared" si="87"/>
        <v>10022</v>
      </c>
      <c r="R257" s="63">
        <f t="shared" si="87"/>
        <v>11000</v>
      </c>
      <c r="S257" s="63">
        <f t="shared" si="87"/>
        <v>10022</v>
      </c>
      <c r="T257" s="120">
        <v>11000</v>
      </c>
      <c r="U257" s="120">
        <f t="shared" si="87"/>
        <v>9822</v>
      </c>
      <c r="V257" s="120">
        <f>SUM(V254:V256)</f>
        <v>22000</v>
      </c>
      <c r="W257" s="120">
        <f t="shared" si="87"/>
        <v>9822</v>
      </c>
      <c r="X257" s="120">
        <f t="shared" si="87"/>
        <v>8326</v>
      </c>
      <c r="Y257" s="120">
        <f>SUM(Y254:Y256)</f>
        <v>22000</v>
      </c>
      <c r="Z257" s="97"/>
    </row>
    <row r="258" spans="1:27">
      <c r="A258" s="6"/>
      <c r="B258" s="6"/>
      <c r="C258" s="6"/>
      <c r="D258" s="6"/>
      <c r="E258" s="55"/>
      <c r="F258" s="55"/>
      <c r="G258" s="55"/>
    </row>
    <row r="259" spans="1:27">
      <c r="A259" s="6"/>
      <c r="B259" s="6"/>
      <c r="C259" s="6"/>
      <c r="D259" s="6"/>
      <c r="E259" s="13"/>
      <c r="F259" s="13"/>
      <c r="G259" s="13"/>
    </row>
    <row r="260" spans="1:27">
      <c r="A260" s="12"/>
      <c r="B260" s="6"/>
      <c r="C260" s="12" t="s">
        <v>572</v>
      </c>
      <c r="D260" s="6"/>
      <c r="E260" s="56">
        <f t="shared" ref="E260:X260" si="88">E251+E257</f>
        <v>11000</v>
      </c>
      <c r="F260" s="56">
        <f t="shared" si="88"/>
        <v>10022</v>
      </c>
      <c r="G260" s="56">
        <f t="shared" si="88"/>
        <v>10022</v>
      </c>
      <c r="H260" s="56">
        <f t="shared" si="88"/>
        <v>10022</v>
      </c>
      <c r="I260" s="56">
        <f t="shared" si="88"/>
        <v>10022</v>
      </c>
      <c r="J260" s="56">
        <f t="shared" si="88"/>
        <v>11000</v>
      </c>
      <c r="K260" s="56">
        <f t="shared" si="88"/>
        <v>10022</v>
      </c>
      <c r="L260" s="56">
        <f t="shared" si="88"/>
        <v>10022</v>
      </c>
      <c r="M260" s="56">
        <f t="shared" si="88"/>
        <v>11000</v>
      </c>
      <c r="N260" s="56">
        <f t="shared" si="88"/>
        <v>10022</v>
      </c>
      <c r="O260" s="56">
        <f t="shared" si="88"/>
        <v>10022</v>
      </c>
      <c r="P260" s="56">
        <f t="shared" si="88"/>
        <v>11000</v>
      </c>
      <c r="Q260" s="56">
        <f t="shared" si="88"/>
        <v>10022</v>
      </c>
      <c r="R260" s="56">
        <f t="shared" si="88"/>
        <v>11000</v>
      </c>
      <c r="S260" s="56">
        <f t="shared" si="88"/>
        <v>10022</v>
      </c>
      <c r="T260" s="118">
        <v>11000</v>
      </c>
      <c r="U260" s="118">
        <f t="shared" si="88"/>
        <v>9822</v>
      </c>
      <c r="V260" s="118">
        <f>V251+V257</f>
        <v>22000</v>
      </c>
      <c r="W260" s="118">
        <f t="shared" si="88"/>
        <v>9822</v>
      </c>
      <c r="X260" s="118">
        <f t="shared" si="88"/>
        <v>8326</v>
      </c>
      <c r="Y260" s="118">
        <f>Y251+Y257</f>
        <v>22000</v>
      </c>
      <c r="Z260" s="97"/>
    </row>
    <row r="261" spans="1:27">
      <c r="A261" s="12"/>
      <c r="B261" s="6"/>
      <c r="C261" s="12"/>
      <c r="D261" s="6"/>
      <c r="E261" s="13"/>
      <c r="F261" s="13"/>
      <c r="G261" s="13"/>
    </row>
    <row r="262" spans="1:27">
      <c r="A262" s="6"/>
      <c r="B262" s="12" t="s">
        <v>207</v>
      </c>
      <c r="C262" s="6"/>
      <c r="D262" s="58">
        <v>41729</v>
      </c>
      <c r="E262" s="55">
        <f t="shared" ref="E262:X262" si="89">E244-E260</f>
        <v>92.260000000000218</v>
      </c>
      <c r="F262" s="55">
        <f t="shared" si="89"/>
        <v>0</v>
      </c>
      <c r="G262" s="55">
        <f t="shared" si="89"/>
        <v>978</v>
      </c>
      <c r="H262" s="55">
        <f t="shared" si="89"/>
        <v>978</v>
      </c>
      <c r="I262" s="55">
        <f t="shared" si="89"/>
        <v>978</v>
      </c>
      <c r="J262" s="55">
        <f t="shared" si="89"/>
        <v>978</v>
      </c>
      <c r="K262" s="55">
        <f t="shared" si="89"/>
        <v>978</v>
      </c>
      <c r="L262" s="55">
        <f t="shared" si="89"/>
        <v>978</v>
      </c>
      <c r="M262" s="55">
        <f t="shared" si="89"/>
        <v>2.5799999999999272</v>
      </c>
      <c r="N262" s="55">
        <f t="shared" si="89"/>
        <v>0</v>
      </c>
      <c r="O262" s="55">
        <f t="shared" si="89"/>
        <v>0</v>
      </c>
      <c r="P262" s="55">
        <f>P244-P260</f>
        <v>224.6200000000008</v>
      </c>
      <c r="Q262" s="55">
        <f t="shared" si="89"/>
        <v>1202.6200000000008</v>
      </c>
      <c r="R262" s="55">
        <f t="shared" si="89"/>
        <v>225</v>
      </c>
      <c r="S262" s="55">
        <f t="shared" si="89"/>
        <v>1203</v>
      </c>
      <c r="T262" s="116"/>
      <c r="U262" s="116">
        <f t="shared" si="89"/>
        <v>1664</v>
      </c>
      <c r="V262" s="116">
        <f>V244-V260</f>
        <v>-10766</v>
      </c>
      <c r="W262" s="116">
        <f t="shared" si="89"/>
        <v>960.53000000000065</v>
      </c>
      <c r="X262" s="116">
        <f t="shared" si="89"/>
        <v>3325.3199999999997</v>
      </c>
      <c r="Y262" s="116">
        <f>Y244-Y260</f>
        <v>-8579.68</v>
      </c>
      <c r="Z262" s="84"/>
    </row>
    <row r="263" spans="1:27">
      <c r="A263" s="57"/>
      <c r="B263" s="6"/>
      <c r="C263" s="6"/>
      <c r="D263" s="6"/>
      <c r="E263" s="6"/>
      <c r="F263" s="6"/>
      <c r="G263" s="6"/>
    </row>
    <row r="264" spans="1:27">
      <c r="A264" s="12"/>
      <c r="B264" s="12"/>
      <c r="C264" s="6"/>
      <c r="D264" s="6"/>
      <c r="E264" s="15"/>
      <c r="F264" s="15"/>
      <c r="G264" s="15"/>
    </row>
    <row r="265" spans="1:27">
      <c r="A265" s="6"/>
      <c r="B265" s="6"/>
      <c r="C265" s="6"/>
      <c r="D265" s="6"/>
      <c r="E265" s="50" t="s">
        <v>561</v>
      </c>
      <c r="F265" s="50" t="s">
        <v>561</v>
      </c>
      <c r="G265" s="52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113"/>
      <c r="U265" s="113"/>
      <c r="V265" s="113"/>
      <c r="W265" s="113"/>
      <c r="X265" s="113"/>
      <c r="Y265" s="113"/>
      <c r="Z265" s="53"/>
    </row>
    <row r="266" spans="1:27" ht="23.25">
      <c r="A266" s="10">
        <v>13</v>
      </c>
      <c r="B266" s="67" t="s">
        <v>208</v>
      </c>
      <c r="C266" s="6"/>
      <c r="D266" s="6"/>
      <c r="E266" s="9" t="s">
        <v>584</v>
      </c>
      <c r="F266" s="9" t="s">
        <v>587</v>
      </c>
    </row>
    <row r="267" spans="1:27" s="53" customFormat="1" ht="63">
      <c r="A267" s="10"/>
      <c r="B267" s="47"/>
      <c r="C267" s="6"/>
      <c r="D267" s="6"/>
      <c r="E267" s="13"/>
      <c r="F267" s="13"/>
      <c r="G267" s="76" t="s">
        <v>533</v>
      </c>
      <c r="H267" s="69" t="s">
        <v>551</v>
      </c>
      <c r="I267" s="69" t="s">
        <v>549</v>
      </c>
      <c r="J267" s="69" t="s">
        <v>552</v>
      </c>
      <c r="K267" s="74" t="s">
        <v>512</v>
      </c>
      <c r="L267" s="69" t="s">
        <v>411</v>
      </c>
      <c r="M267" s="69" t="s">
        <v>295</v>
      </c>
      <c r="N267" s="91" t="s">
        <v>635</v>
      </c>
      <c r="O267" s="91" t="s">
        <v>638</v>
      </c>
      <c r="P267" s="91" t="s">
        <v>641</v>
      </c>
      <c r="Q267" s="69" t="s">
        <v>642</v>
      </c>
      <c r="R267" s="69" t="s">
        <v>648</v>
      </c>
      <c r="S267" s="69" t="s">
        <v>652</v>
      </c>
      <c r="T267" s="114" t="s">
        <v>683</v>
      </c>
      <c r="U267" s="114" t="s">
        <v>684</v>
      </c>
      <c r="V267" s="114" t="s">
        <v>699</v>
      </c>
      <c r="W267" s="114" t="s">
        <v>674</v>
      </c>
      <c r="X267" s="114" t="s">
        <v>698</v>
      </c>
      <c r="Y267" s="114" t="s">
        <v>700</v>
      </c>
      <c r="Z267" s="69" t="s">
        <v>643</v>
      </c>
      <c r="AA267" s="91" t="s">
        <v>94</v>
      </c>
    </row>
    <row r="268" spans="1:27">
      <c r="A268" s="6"/>
      <c r="B268" s="6"/>
      <c r="C268" s="6"/>
      <c r="D268" s="6"/>
      <c r="E268" s="13"/>
      <c r="F268" s="13"/>
      <c r="G268" s="13"/>
    </row>
    <row r="269" spans="1:27">
      <c r="A269" s="59"/>
      <c r="B269" s="12" t="s">
        <v>83</v>
      </c>
      <c r="C269" s="51"/>
      <c r="D269" s="58">
        <v>41730</v>
      </c>
      <c r="E269" s="55">
        <v>7100.51</v>
      </c>
      <c r="F269" s="55">
        <v>0</v>
      </c>
      <c r="G269" s="55">
        <v>0</v>
      </c>
      <c r="H269" s="55">
        <v>9099</v>
      </c>
      <c r="I269" s="55">
        <v>9099</v>
      </c>
      <c r="J269" s="55">
        <v>0</v>
      </c>
      <c r="N269" s="73">
        <v>8566</v>
      </c>
      <c r="O269" s="73">
        <v>8566</v>
      </c>
      <c r="P269" s="73">
        <v>800</v>
      </c>
      <c r="Q269" s="73">
        <v>8418</v>
      </c>
      <c r="R269" s="73">
        <v>9638</v>
      </c>
      <c r="S269" s="73">
        <v>9504</v>
      </c>
      <c r="T269" s="125">
        <v>8507</v>
      </c>
      <c r="U269" s="125">
        <v>8453</v>
      </c>
      <c r="V269" s="125">
        <v>9768.42</v>
      </c>
      <c r="W269" s="125">
        <v>8453</v>
      </c>
      <c r="X269" s="125">
        <v>3446</v>
      </c>
      <c r="Y269" s="112">
        <v>4714</v>
      </c>
    </row>
    <row r="270" spans="1:27">
      <c r="A270" s="6"/>
      <c r="B270" s="6"/>
      <c r="C270" s="6"/>
      <c r="D270" s="6"/>
      <c r="E270" s="15"/>
      <c r="F270" s="15"/>
      <c r="G270" s="15"/>
    </row>
    <row r="271" spans="1:27">
      <c r="A271" s="6"/>
      <c r="B271" s="11" t="s">
        <v>84</v>
      </c>
      <c r="C271" s="6"/>
      <c r="D271" s="6"/>
      <c r="E271" s="13"/>
      <c r="F271" s="13"/>
      <c r="G271" s="13"/>
    </row>
    <row r="272" spans="1:27">
      <c r="A272" s="10" t="s">
        <v>85</v>
      </c>
      <c r="B272" s="6"/>
      <c r="C272" s="6" t="s">
        <v>86</v>
      </c>
      <c r="D272" s="6"/>
      <c r="E272" s="55">
        <v>24253</v>
      </c>
      <c r="F272" s="55">
        <v>21700</v>
      </c>
      <c r="G272" s="55">
        <v>20000</v>
      </c>
      <c r="H272" s="55">
        <v>20000</v>
      </c>
      <c r="I272" s="55">
        <v>20000</v>
      </c>
      <c r="J272" s="55">
        <v>21000</v>
      </c>
      <c r="K272" s="55">
        <v>16655.45</v>
      </c>
      <c r="L272" s="55">
        <v>21000</v>
      </c>
      <c r="M272" s="88">
        <v>25183.67</v>
      </c>
      <c r="N272" s="88">
        <v>18118</v>
      </c>
      <c r="O272" s="88">
        <v>17134</v>
      </c>
      <c r="P272" s="88">
        <v>23754.44</v>
      </c>
      <c r="Q272" s="88">
        <v>23754.44</v>
      </c>
      <c r="R272" s="88">
        <v>23754</v>
      </c>
      <c r="S272" s="88">
        <v>23754</v>
      </c>
      <c r="T272" s="122">
        <v>7503</v>
      </c>
      <c r="U272" s="122">
        <v>7503</v>
      </c>
      <c r="V272" s="122">
        <v>12000</v>
      </c>
      <c r="W272" s="122">
        <v>6980.36</v>
      </c>
      <c r="X272" s="112">
        <v>12176</v>
      </c>
      <c r="Y272" s="112">
        <v>12176</v>
      </c>
      <c r="Z272" s="90" t="e">
        <f>(V272/#REF!)-1</f>
        <v>#REF!</v>
      </c>
      <c r="AA272" s="96"/>
    </row>
    <row r="273" spans="1:27">
      <c r="A273" s="10" t="s">
        <v>87</v>
      </c>
      <c r="B273" s="6"/>
      <c r="C273" s="6" t="s">
        <v>88</v>
      </c>
      <c r="D273" s="6"/>
      <c r="E273" s="55"/>
      <c r="F273" s="55"/>
      <c r="G273" s="55"/>
      <c r="J273" s="73">
        <v>1000</v>
      </c>
      <c r="L273" s="71">
        <v>1000</v>
      </c>
      <c r="M273" s="71">
        <v>1500</v>
      </c>
      <c r="N273" s="71">
        <v>0</v>
      </c>
      <c r="O273" s="71"/>
      <c r="P273" s="71">
        <v>1200</v>
      </c>
      <c r="Q273" s="71">
        <v>0</v>
      </c>
      <c r="R273" s="71"/>
      <c r="S273" s="71"/>
      <c r="T273" s="115"/>
      <c r="U273" s="115"/>
      <c r="V273" s="115"/>
      <c r="W273" s="115"/>
      <c r="X273" s="115"/>
      <c r="Z273" s="90"/>
      <c r="AA273" s="96"/>
    </row>
    <row r="274" spans="1:27">
      <c r="A274" s="10" t="s">
        <v>89</v>
      </c>
      <c r="B274" s="6"/>
      <c r="C274" s="6" t="s">
        <v>90</v>
      </c>
      <c r="D274" s="6"/>
      <c r="E274" s="55"/>
      <c r="F274" s="55"/>
      <c r="G274" s="55"/>
      <c r="L274" s="53"/>
      <c r="M274" s="53"/>
      <c r="N274" s="53"/>
      <c r="O274" s="53"/>
      <c r="P274" s="53"/>
      <c r="Q274" s="53"/>
      <c r="R274" s="53"/>
      <c r="S274" s="53"/>
      <c r="T274" s="113"/>
      <c r="U274" s="113"/>
      <c r="V274" s="113"/>
      <c r="W274" s="113"/>
      <c r="X274" s="112">
        <v>2</v>
      </c>
    </row>
    <row r="275" spans="1:27">
      <c r="A275" s="6"/>
      <c r="B275" s="6"/>
      <c r="C275" s="6"/>
      <c r="D275" s="6"/>
      <c r="E275" s="13"/>
      <c r="F275" s="13"/>
      <c r="G275" s="13"/>
      <c r="L275" s="53"/>
      <c r="M275" s="53"/>
      <c r="N275" s="53"/>
      <c r="O275" s="53"/>
      <c r="P275" s="53"/>
      <c r="Q275" s="53"/>
      <c r="R275" s="53"/>
      <c r="S275" s="53"/>
      <c r="T275" s="113"/>
      <c r="U275" s="113"/>
      <c r="V275" s="113"/>
      <c r="W275" s="113"/>
      <c r="X275" s="113"/>
    </row>
    <row r="276" spans="1:27">
      <c r="A276" s="6"/>
      <c r="B276" s="12"/>
      <c r="C276" s="12" t="s">
        <v>97</v>
      </c>
      <c r="D276" s="12"/>
      <c r="E276" s="55">
        <f t="shared" ref="E276:J276" si="90">SUM(E272:E275)</f>
        <v>24253</v>
      </c>
      <c r="F276" s="55">
        <f t="shared" si="90"/>
        <v>21700</v>
      </c>
      <c r="G276" s="55">
        <f t="shared" si="90"/>
        <v>20000</v>
      </c>
      <c r="H276" s="55">
        <f t="shared" si="90"/>
        <v>20000</v>
      </c>
      <c r="I276" s="55">
        <f t="shared" si="90"/>
        <v>20000</v>
      </c>
      <c r="J276" s="55">
        <f t="shared" si="90"/>
        <v>22000</v>
      </c>
      <c r="K276" s="55">
        <f t="shared" ref="K276:W276" si="91">SUM(K272:K275)</f>
        <v>16655.45</v>
      </c>
      <c r="L276" s="55">
        <f t="shared" si="91"/>
        <v>22000</v>
      </c>
      <c r="M276" s="65">
        <f t="shared" si="91"/>
        <v>26683.67</v>
      </c>
      <c r="N276" s="65">
        <f t="shared" si="91"/>
        <v>18118</v>
      </c>
      <c r="O276" s="65">
        <f t="shared" si="91"/>
        <v>17134</v>
      </c>
      <c r="P276" s="65">
        <f t="shared" si="91"/>
        <v>24954.44</v>
      </c>
      <c r="Q276" s="65">
        <f t="shared" si="91"/>
        <v>23754.44</v>
      </c>
      <c r="R276" s="65">
        <f t="shared" si="91"/>
        <v>23754</v>
      </c>
      <c r="S276" s="65">
        <f t="shared" si="91"/>
        <v>23754</v>
      </c>
      <c r="T276" s="117">
        <f t="shared" si="91"/>
        <v>7503</v>
      </c>
      <c r="U276" s="117">
        <f t="shared" si="91"/>
        <v>7503</v>
      </c>
      <c r="V276" s="117">
        <f>SUM(V272:V275)</f>
        <v>12000</v>
      </c>
      <c r="W276" s="117">
        <f t="shared" si="91"/>
        <v>6980.36</v>
      </c>
      <c r="X276" s="117">
        <f>SUM(X272:X275)</f>
        <v>12178</v>
      </c>
      <c r="Y276" s="117">
        <f>SUM(Y272:Y275)</f>
        <v>12176</v>
      </c>
      <c r="Z276" s="90" t="e">
        <f>(V276/#REF!)-1</f>
        <v>#REF!</v>
      </c>
    </row>
    <row r="277" spans="1:27">
      <c r="A277" s="6"/>
      <c r="B277" s="6"/>
      <c r="C277" s="6"/>
      <c r="D277" s="6"/>
      <c r="E277" s="13"/>
      <c r="F277" s="13"/>
      <c r="G277" s="13"/>
      <c r="L277" s="53"/>
      <c r="M277" s="53"/>
      <c r="N277" s="53"/>
      <c r="O277" s="53"/>
      <c r="P277" s="53"/>
      <c r="Q277" s="53"/>
      <c r="R277" s="53"/>
      <c r="S277" s="53"/>
      <c r="T277" s="113"/>
      <c r="U277" s="113"/>
      <c r="V277" s="113"/>
      <c r="W277" s="113"/>
      <c r="X277" s="113"/>
    </row>
    <row r="278" spans="1:27">
      <c r="A278" s="6"/>
      <c r="B278" s="12"/>
      <c r="C278" s="12" t="s">
        <v>98</v>
      </c>
      <c r="D278" s="12"/>
      <c r="E278" s="56">
        <f t="shared" ref="E278:W278" si="92">E269+E276</f>
        <v>31353.510000000002</v>
      </c>
      <c r="F278" s="56">
        <f t="shared" si="92"/>
        <v>21700</v>
      </c>
      <c r="G278" s="56">
        <f t="shared" si="92"/>
        <v>20000</v>
      </c>
      <c r="H278" s="56">
        <f t="shared" si="92"/>
        <v>29099</v>
      </c>
      <c r="I278" s="56">
        <f t="shared" si="92"/>
        <v>29099</v>
      </c>
      <c r="J278" s="56">
        <f t="shared" si="92"/>
        <v>22000</v>
      </c>
      <c r="K278" s="56">
        <f t="shared" si="92"/>
        <v>16655.45</v>
      </c>
      <c r="L278" s="56">
        <f t="shared" si="92"/>
        <v>22000</v>
      </c>
      <c r="M278" s="56">
        <f t="shared" si="92"/>
        <v>26683.67</v>
      </c>
      <c r="N278" s="56">
        <f t="shared" si="92"/>
        <v>26684</v>
      </c>
      <c r="O278" s="56">
        <f t="shared" si="92"/>
        <v>25700</v>
      </c>
      <c r="P278" s="56">
        <f t="shared" si="92"/>
        <v>25754.44</v>
      </c>
      <c r="Q278" s="56">
        <f t="shared" si="92"/>
        <v>32172.44</v>
      </c>
      <c r="R278" s="56">
        <f t="shared" si="92"/>
        <v>33392</v>
      </c>
      <c r="S278" s="56">
        <f t="shared" si="92"/>
        <v>33258</v>
      </c>
      <c r="T278" s="118">
        <f t="shared" si="92"/>
        <v>16010</v>
      </c>
      <c r="U278" s="118">
        <f t="shared" si="92"/>
        <v>15956</v>
      </c>
      <c r="V278" s="118">
        <f>V269+V276</f>
        <v>21768.42</v>
      </c>
      <c r="W278" s="118">
        <f t="shared" si="92"/>
        <v>15433.36</v>
      </c>
      <c r="X278" s="118">
        <f>X269+X276</f>
        <v>15624</v>
      </c>
      <c r="Y278" s="118">
        <f>Y269+Y276</f>
        <v>16890</v>
      </c>
      <c r="Z278" s="97" t="e">
        <f>(V278/#REF!)-1</f>
        <v>#REF!</v>
      </c>
    </row>
    <row r="279" spans="1:27">
      <c r="A279" s="6"/>
      <c r="B279" s="6"/>
      <c r="C279" s="6"/>
      <c r="D279" s="6"/>
      <c r="E279" s="13"/>
      <c r="F279" s="13"/>
      <c r="G279" s="13"/>
      <c r="L279" s="53"/>
      <c r="M279" s="53"/>
      <c r="N279" s="53"/>
      <c r="O279" s="53"/>
      <c r="P279" s="53"/>
      <c r="Q279" s="53"/>
      <c r="R279" s="53"/>
      <c r="S279" s="53"/>
      <c r="T279" s="113"/>
      <c r="U279" s="113"/>
      <c r="V279" s="113"/>
      <c r="W279" s="113"/>
      <c r="X279" s="113"/>
    </row>
    <row r="280" spans="1:27">
      <c r="A280" s="6"/>
      <c r="B280" s="11" t="s">
        <v>99</v>
      </c>
      <c r="C280" s="6"/>
      <c r="D280" s="6"/>
      <c r="E280" s="13"/>
      <c r="F280" s="13"/>
      <c r="G280" s="13"/>
      <c r="L280" s="53"/>
      <c r="M280" s="53"/>
      <c r="N280" s="53"/>
      <c r="O280" s="53"/>
      <c r="P280" s="53"/>
      <c r="Q280" s="53"/>
      <c r="R280" s="53"/>
      <c r="S280" s="53"/>
      <c r="T280" s="113"/>
      <c r="U280" s="113"/>
      <c r="V280" s="113"/>
      <c r="W280" s="113"/>
      <c r="X280" s="113"/>
    </row>
    <row r="281" spans="1:27">
      <c r="A281" s="6"/>
      <c r="B281" s="6"/>
      <c r="C281" s="6"/>
      <c r="D281" s="6"/>
      <c r="E281" s="13"/>
      <c r="F281" s="13"/>
      <c r="G281" s="13"/>
      <c r="L281" s="53"/>
      <c r="M281" s="53"/>
      <c r="N281" s="53"/>
      <c r="O281" s="53"/>
      <c r="P281" s="53"/>
      <c r="Q281" s="53"/>
      <c r="R281" s="53"/>
      <c r="S281" s="53"/>
      <c r="T281" s="113"/>
      <c r="U281" s="113"/>
      <c r="V281" s="113"/>
      <c r="W281" s="113"/>
      <c r="X281" s="113"/>
    </row>
    <row r="282" spans="1:27">
      <c r="A282" s="6"/>
      <c r="B282" s="11" t="s">
        <v>110</v>
      </c>
      <c r="C282" s="6"/>
      <c r="D282" s="6"/>
      <c r="E282" s="13"/>
      <c r="F282" s="13"/>
      <c r="G282" s="13"/>
      <c r="L282" s="53"/>
      <c r="M282" s="53"/>
      <c r="N282" s="53"/>
      <c r="O282" s="53"/>
      <c r="P282" s="53"/>
      <c r="Q282" s="53"/>
      <c r="R282" s="53"/>
      <c r="S282" s="53"/>
      <c r="T282" s="113"/>
      <c r="U282" s="113"/>
      <c r="V282" s="113"/>
      <c r="W282" s="113"/>
      <c r="X282" s="113"/>
    </row>
    <row r="283" spans="1:27">
      <c r="A283" s="10" t="s">
        <v>123</v>
      </c>
      <c r="B283" s="6"/>
      <c r="C283" s="6" t="s">
        <v>124</v>
      </c>
      <c r="D283" s="6"/>
      <c r="E283" s="55">
        <v>24250</v>
      </c>
      <c r="F283" s="55">
        <v>21700</v>
      </c>
      <c r="G283" s="56">
        <v>26079.48</v>
      </c>
      <c r="H283" s="56">
        <v>13677</v>
      </c>
      <c r="I283" s="56">
        <v>20000</v>
      </c>
      <c r="J283" s="56">
        <v>22000</v>
      </c>
      <c r="K283" s="85">
        <f>K146+9679.67</f>
        <v>16655.45</v>
      </c>
      <c r="L283" s="56">
        <v>22081.99</v>
      </c>
      <c r="M283" s="56">
        <v>26500</v>
      </c>
      <c r="N283" s="56">
        <f>10912.09+7946.19</f>
        <v>18858.28</v>
      </c>
      <c r="O283" s="55">
        <f>14409.88+10393.4</f>
        <v>24803.279999999999</v>
      </c>
      <c r="P283" s="55">
        <v>25500</v>
      </c>
      <c r="Q283" s="55">
        <f>13011.82+9522.63</f>
        <v>22534.449999999997</v>
      </c>
      <c r="R283" s="55">
        <v>25000</v>
      </c>
      <c r="S283" s="55">
        <v>20187</v>
      </c>
      <c r="T283" s="116">
        <v>14000</v>
      </c>
      <c r="U283" s="116">
        <v>12414</v>
      </c>
      <c r="V283" s="116">
        <v>12000</v>
      </c>
      <c r="W283" s="116">
        <f>4679.87+4505.85</f>
        <v>9185.7200000000012</v>
      </c>
      <c r="X283" s="116">
        <v>10910.1</v>
      </c>
      <c r="Y283" s="116">
        <v>24000</v>
      </c>
      <c r="Z283" s="104" t="e">
        <f>(V283/#REF!)-1</f>
        <v>#REF!</v>
      </c>
      <c r="AA283" s="96"/>
    </row>
    <row r="284" spans="1:27">
      <c r="A284" s="6"/>
      <c r="B284" s="6"/>
      <c r="C284" s="6"/>
      <c r="D284" s="6"/>
      <c r="E284" s="15"/>
      <c r="F284" s="15"/>
      <c r="G284" s="15"/>
    </row>
    <row r="285" spans="1:27">
      <c r="A285" s="12"/>
      <c r="B285" s="12" t="s">
        <v>207</v>
      </c>
      <c r="C285" s="6"/>
      <c r="D285" s="58">
        <v>41729</v>
      </c>
      <c r="E285" s="55">
        <f>E276-E283</f>
        <v>3</v>
      </c>
      <c r="F285" s="55">
        <f>F276-F283</f>
        <v>0</v>
      </c>
      <c r="G285" s="55">
        <f>G276-G283</f>
        <v>-6079.48</v>
      </c>
      <c r="H285" s="55">
        <f t="shared" ref="H285:N285" si="93">H278-H283</f>
        <v>15422</v>
      </c>
      <c r="I285" s="55">
        <f t="shared" si="93"/>
        <v>9099</v>
      </c>
      <c r="J285" s="55">
        <f t="shared" si="93"/>
        <v>0</v>
      </c>
      <c r="K285" s="55">
        <f t="shared" si="93"/>
        <v>0</v>
      </c>
      <c r="L285" s="55">
        <f t="shared" si="93"/>
        <v>-81.990000000001601</v>
      </c>
      <c r="M285" s="55">
        <f t="shared" si="93"/>
        <v>183.66999999999825</v>
      </c>
      <c r="N285" s="55">
        <f t="shared" si="93"/>
        <v>7825.7200000000012</v>
      </c>
      <c r="O285" s="55">
        <f>M283-O283</f>
        <v>1696.7200000000012</v>
      </c>
      <c r="P285" s="55">
        <f>P278-P283</f>
        <v>254.43999999999869</v>
      </c>
      <c r="Q285" s="55">
        <f>Q278-Q283</f>
        <v>9637.9900000000016</v>
      </c>
      <c r="R285" s="55">
        <f>R278-R283</f>
        <v>8392</v>
      </c>
      <c r="S285" s="55">
        <f t="shared" ref="S285:W285" si="94">S278-S283</f>
        <v>13071</v>
      </c>
      <c r="T285" s="116">
        <v>2955</v>
      </c>
      <c r="U285" s="116">
        <f t="shared" si="94"/>
        <v>3542</v>
      </c>
      <c r="V285" s="116">
        <f>V278-V283</f>
        <v>9768.4199999999983</v>
      </c>
      <c r="W285" s="116">
        <f t="shared" si="94"/>
        <v>6247.6399999999994</v>
      </c>
      <c r="X285" s="116">
        <f>X278-X283</f>
        <v>4713.8999999999996</v>
      </c>
      <c r="Y285" s="116">
        <f>Y278-Y283</f>
        <v>-7110</v>
      </c>
      <c r="Z285" s="84"/>
    </row>
    <row r="286" spans="1:27">
      <c r="A286" s="6"/>
      <c r="B286" s="6"/>
      <c r="C286" s="6"/>
      <c r="D286" s="6"/>
      <c r="E286" s="13"/>
      <c r="F286" s="13"/>
      <c r="G286" s="13"/>
    </row>
    <row r="287" spans="1:27">
      <c r="A287" s="6"/>
      <c r="B287" s="6"/>
      <c r="C287" s="6"/>
      <c r="D287" s="6"/>
      <c r="E287" s="13"/>
      <c r="F287" s="13"/>
      <c r="G287" s="13"/>
    </row>
    <row r="288" spans="1:27">
      <c r="A288" s="6"/>
      <c r="B288" s="6"/>
      <c r="C288" s="6"/>
      <c r="D288" s="6"/>
      <c r="E288" s="13"/>
      <c r="F288" s="13"/>
      <c r="G288" s="13"/>
    </row>
    <row r="289" spans="1:27">
      <c r="A289" s="6"/>
      <c r="B289" s="6"/>
      <c r="C289" s="6"/>
      <c r="D289" s="6"/>
      <c r="E289" s="13"/>
      <c r="F289" s="13"/>
      <c r="G289" s="13"/>
    </row>
    <row r="290" spans="1:27" ht="64.5">
      <c r="A290" s="10" t="s">
        <v>209</v>
      </c>
      <c r="B290" s="67" t="s">
        <v>210</v>
      </c>
      <c r="C290" s="6"/>
      <c r="D290" s="6"/>
      <c r="E290" s="13"/>
      <c r="F290" s="13"/>
      <c r="G290" s="76" t="s">
        <v>533</v>
      </c>
      <c r="J290" s="69" t="s">
        <v>552</v>
      </c>
      <c r="K290" s="74" t="s">
        <v>512</v>
      </c>
      <c r="L290" s="69" t="s">
        <v>411</v>
      </c>
      <c r="M290" s="69" t="s">
        <v>295</v>
      </c>
      <c r="N290" s="91" t="s">
        <v>635</v>
      </c>
      <c r="O290" s="91" t="s">
        <v>638</v>
      </c>
      <c r="P290" s="91" t="s">
        <v>641</v>
      </c>
      <c r="Q290" s="69" t="s">
        <v>642</v>
      </c>
      <c r="R290" s="69" t="s">
        <v>648</v>
      </c>
      <c r="S290" s="69" t="s">
        <v>652</v>
      </c>
      <c r="T290" s="114" t="s">
        <v>683</v>
      </c>
      <c r="U290" s="114" t="s">
        <v>684</v>
      </c>
      <c r="V290" s="114" t="s">
        <v>699</v>
      </c>
      <c r="W290" s="114" t="s">
        <v>674</v>
      </c>
      <c r="X290" s="114" t="s">
        <v>698</v>
      </c>
      <c r="Y290" s="114" t="s">
        <v>700</v>
      </c>
      <c r="Z290" s="69" t="s">
        <v>643</v>
      </c>
      <c r="AA290" s="91" t="s">
        <v>94</v>
      </c>
    </row>
    <row r="291" spans="1:27">
      <c r="A291" s="6"/>
      <c r="B291" s="6"/>
      <c r="C291" s="6"/>
      <c r="D291" s="6"/>
      <c r="E291" s="13"/>
      <c r="F291" s="13"/>
      <c r="G291" s="13"/>
    </row>
    <row r="292" spans="1:27">
      <c r="A292" s="59"/>
      <c r="B292" s="12" t="s">
        <v>211</v>
      </c>
      <c r="C292" s="51"/>
      <c r="D292" s="58">
        <v>41730</v>
      </c>
      <c r="E292" s="55">
        <v>6052</v>
      </c>
      <c r="F292" s="55">
        <v>6070</v>
      </c>
      <c r="G292" s="55">
        <v>0</v>
      </c>
      <c r="H292" s="55">
        <v>8316</v>
      </c>
      <c r="I292" s="55">
        <v>8316</v>
      </c>
      <c r="J292" s="55">
        <v>0</v>
      </c>
      <c r="K292" s="55">
        <v>0</v>
      </c>
      <c r="L292" s="55">
        <v>0</v>
      </c>
      <c r="M292" s="55">
        <v>0</v>
      </c>
      <c r="N292" s="55">
        <v>15570</v>
      </c>
      <c r="O292" s="55">
        <v>15570</v>
      </c>
      <c r="P292" s="55">
        <v>16120</v>
      </c>
      <c r="Q292" s="55">
        <v>15981</v>
      </c>
      <c r="R292" s="55">
        <v>17010</v>
      </c>
      <c r="S292" s="55">
        <v>16896</v>
      </c>
      <c r="T292" s="116">
        <v>4335</v>
      </c>
      <c r="U292" s="112">
        <v>43335</v>
      </c>
      <c r="V292" s="116">
        <v>1894.03</v>
      </c>
      <c r="W292" s="116">
        <v>4335</v>
      </c>
      <c r="X292" s="116">
        <v>-7489</v>
      </c>
      <c r="Y292" s="112">
        <v>1238</v>
      </c>
      <c r="Z292" s="84"/>
    </row>
    <row r="293" spans="1:27">
      <c r="A293" s="6"/>
      <c r="B293" s="6"/>
      <c r="C293" s="6"/>
      <c r="D293" s="6"/>
      <c r="E293" s="15"/>
      <c r="F293" s="15"/>
      <c r="G293" s="15"/>
    </row>
    <row r="294" spans="1:27">
      <c r="A294" s="6"/>
      <c r="B294" s="11" t="s">
        <v>84</v>
      </c>
      <c r="C294" s="6"/>
      <c r="D294" s="6"/>
      <c r="E294" s="13"/>
      <c r="F294" s="13"/>
      <c r="G294" s="13"/>
    </row>
    <row r="295" spans="1:27">
      <c r="A295" s="10" t="s">
        <v>85</v>
      </c>
      <c r="B295" s="6"/>
      <c r="C295" s="6" t="s">
        <v>86</v>
      </c>
      <c r="D295" s="6"/>
      <c r="E295" s="55">
        <v>25018</v>
      </c>
      <c r="F295" s="55">
        <v>18930</v>
      </c>
      <c r="G295" s="72">
        <v>24000</v>
      </c>
      <c r="H295" s="72">
        <v>24000</v>
      </c>
      <c r="I295" s="72">
        <v>24000</v>
      </c>
      <c r="J295" s="72">
        <v>20000</v>
      </c>
      <c r="K295" s="71">
        <f>K308</f>
        <v>11319.619999999999</v>
      </c>
      <c r="L295" s="77">
        <v>20000</v>
      </c>
      <c r="M295" s="77">
        <v>20049.13</v>
      </c>
      <c r="N295" s="77">
        <v>20000</v>
      </c>
      <c r="O295" s="77">
        <v>20000</v>
      </c>
      <c r="P295" s="77">
        <v>20099.919999999998</v>
      </c>
      <c r="Q295" s="77">
        <v>20099.919999999998</v>
      </c>
      <c r="R295" s="77">
        <v>20100</v>
      </c>
      <c r="S295" s="77">
        <v>20100</v>
      </c>
      <c r="T295" s="122">
        <v>4093</v>
      </c>
      <c r="U295" s="122">
        <v>4093</v>
      </c>
      <c r="V295" s="122">
        <v>25000</v>
      </c>
      <c r="W295" s="122">
        <v>3807.56</v>
      </c>
      <c r="X295" s="122">
        <v>25175</v>
      </c>
      <c r="Y295" s="122">
        <v>25000</v>
      </c>
      <c r="Z295" s="84" t="e">
        <f>(V295/#REF!)-1</f>
        <v>#REF!</v>
      </c>
      <c r="AA295" s="96"/>
    </row>
    <row r="296" spans="1:27">
      <c r="A296" s="10" t="s">
        <v>87</v>
      </c>
      <c r="B296" s="6"/>
      <c r="C296" s="6" t="s">
        <v>88</v>
      </c>
      <c r="D296" s="6"/>
      <c r="E296" s="55"/>
      <c r="F296" s="55"/>
      <c r="G296" s="55"/>
      <c r="J296" s="71">
        <v>4000</v>
      </c>
      <c r="K296" s="71">
        <v>0</v>
      </c>
      <c r="L296" s="71"/>
      <c r="M296" s="71"/>
      <c r="N296" s="71"/>
      <c r="O296" s="71"/>
      <c r="P296" s="71"/>
      <c r="Q296" s="71"/>
      <c r="R296" s="71"/>
      <c r="S296" s="71"/>
      <c r="T296" s="115"/>
      <c r="U296" s="115"/>
      <c r="V296" s="115"/>
      <c r="W296" s="115"/>
      <c r="X296" s="115"/>
    </row>
    <row r="297" spans="1:27">
      <c r="A297" s="10" t="s">
        <v>89</v>
      </c>
      <c r="B297" s="6"/>
      <c r="C297" s="6" t="s">
        <v>90</v>
      </c>
      <c r="D297" s="6"/>
      <c r="E297" s="55"/>
      <c r="F297" s="55"/>
      <c r="G297" s="55"/>
      <c r="K297" s="71"/>
      <c r="L297" s="71"/>
      <c r="M297" s="71"/>
      <c r="N297" s="71"/>
      <c r="O297" s="71"/>
      <c r="P297" s="71"/>
      <c r="Q297" s="71"/>
      <c r="R297" s="71"/>
      <c r="S297" s="71"/>
      <c r="T297" s="115"/>
      <c r="U297" s="115"/>
      <c r="V297" s="115"/>
      <c r="W297" s="115"/>
      <c r="X297" s="115"/>
    </row>
    <row r="298" spans="1:27">
      <c r="A298" s="6"/>
      <c r="B298" s="6"/>
      <c r="C298" s="6"/>
      <c r="D298" s="6"/>
      <c r="E298" s="13"/>
      <c r="F298" s="13"/>
      <c r="G298" s="13"/>
      <c r="K298" s="71"/>
      <c r="L298" s="71"/>
      <c r="M298" s="71"/>
      <c r="N298" s="71"/>
      <c r="O298" s="71"/>
      <c r="P298" s="71"/>
      <c r="Q298" s="71"/>
      <c r="R298" s="71"/>
      <c r="S298" s="71"/>
      <c r="T298" s="115"/>
      <c r="U298" s="115"/>
      <c r="V298" s="115"/>
      <c r="W298" s="115"/>
      <c r="X298" s="115"/>
    </row>
    <row r="299" spans="1:27">
      <c r="A299" s="6"/>
      <c r="B299" s="12"/>
      <c r="C299" s="12" t="s">
        <v>97</v>
      </c>
      <c r="D299" s="12"/>
      <c r="E299" s="55">
        <f t="shared" ref="E299:J299" si="95">SUM(E295:E298)</f>
        <v>25018</v>
      </c>
      <c r="F299" s="55">
        <f t="shared" si="95"/>
        <v>18930</v>
      </c>
      <c r="G299" s="55">
        <f t="shared" si="95"/>
        <v>24000</v>
      </c>
      <c r="H299" s="55">
        <f t="shared" si="95"/>
        <v>24000</v>
      </c>
      <c r="I299" s="55">
        <f t="shared" si="95"/>
        <v>24000</v>
      </c>
      <c r="J299" s="55">
        <f t="shared" si="95"/>
        <v>24000</v>
      </c>
      <c r="K299" s="78">
        <f t="shared" ref="K299:X299" si="96">SUM(K295:K298)</f>
        <v>11319.619999999999</v>
      </c>
      <c r="L299" s="78">
        <f t="shared" si="96"/>
        <v>20000</v>
      </c>
      <c r="M299" s="78">
        <f t="shared" si="96"/>
        <v>20049.13</v>
      </c>
      <c r="N299" s="78">
        <f t="shared" si="96"/>
        <v>20000</v>
      </c>
      <c r="O299" s="78">
        <f t="shared" si="96"/>
        <v>20000</v>
      </c>
      <c r="P299" s="78">
        <f t="shared" si="96"/>
        <v>20099.919999999998</v>
      </c>
      <c r="Q299" s="78">
        <f t="shared" si="96"/>
        <v>20099.919999999998</v>
      </c>
      <c r="R299" s="78">
        <f t="shared" si="96"/>
        <v>20100</v>
      </c>
      <c r="S299" s="78">
        <f t="shared" si="96"/>
        <v>20100</v>
      </c>
      <c r="T299" s="117">
        <f t="shared" si="96"/>
        <v>4093</v>
      </c>
      <c r="U299" s="117">
        <f t="shared" ref="U299" si="97">SUM(U295:U298)</f>
        <v>4093</v>
      </c>
      <c r="V299" s="117">
        <f>SUM(V295:V298)</f>
        <v>25000</v>
      </c>
      <c r="W299" s="117">
        <f t="shared" si="96"/>
        <v>3807.56</v>
      </c>
      <c r="X299" s="117">
        <f t="shared" si="96"/>
        <v>25175</v>
      </c>
      <c r="Y299" s="117">
        <f>SUM(Y295:Y298)</f>
        <v>25000</v>
      </c>
      <c r="Z299" s="84" t="e">
        <f>(V299/#REF!)-1</f>
        <v>#REF!</v>
      </c>
    </row>
    <row r="300" spans="1:27">
      <c r="A300" s="12"/>
      <c r="B300" s="12"/>
      <c r="C300" s="6"/>
      <c r="D300" s="6"/>
      <c r="E300" s="13"/>
      <c r="F300" s="13"/>
      <c r="G300" s="13"/>
      <c r="K300" s="71"/>
      <c r="L300" s="71"/>
      <c r="M300" s="71"/>
      <c r="N300" s="71"/>
      <c r="O300" s="71"/>
      <c r="P300" s="71"/>
      <c r="Q300" s="71"/>
      <c r="R300" s="71"/>
      <c r="S300" s="71"/>
      <c r="T300" s="115"/>
      <c r="U300" s="115"/>
      <c r="V300" s="115"/>
      <c r="W300" s="115"/>
      <c r="X300" s="115"/>
    </row>
    <row r="301" spans="1:27">
      <c r="A301" s="6"/>
      <c r="B301" s="12"/>
      <c r="C301" s="12" t="s">
        <v>98</v>
      </c>
      <c r="D301" s="12"/>
      <c r="E301" s="56">
        <f t="shared" ref="E301:X301" si="98">E292+E299</f>
        <v>31070</v>
      </c>
      <c r="F301" s="56">
        <f t="shared" si="98"/>
        <v>25000</v>
      </c>
      <c r="G301" s="56">
        <f t="shared" si="98"/>
        <v>24000</v>
      </c>
      <c r="H301" s="56">
        <f t="shared" si="98"/>
        <v>32316</v>
      </c>
      <c r="I301" s="56">
        <f t="shared" si="98"/>
        <v>32316</v>
      </c>
      <c r="J301" s="56">
        <f t="shared" si="98"/>
        <v>24000</v>
      </c>
      <c r="K301" s="79">
        <f t="shared" si="98"/>
        <v>11319.619999999999</v>
      </c>
      <c r="L301" s="79">
        <f t="shared" si="98"/>
        <v>20000</v>
      </c>
      <c r="M301" s="79">
        <f t="shared" si="98"/>
        <v>20049.13</v>
      </c>
      <c r="N301" s="79">
        <f t="shared" si="98"/>
        <v>35570</v>
      </c>
      <c r="O301" s="79">
        <f t="shared" si="98"/>
        <v>35570</v>
      </c>
      <c r="P301" s="79">
        <f t="shared" si="98"/>
        <v>36219.919999999998</v>
      </c>
      <c r="Q301" s="79">
        <f t="shared" si="98"/>
        <v>36080.92</v>
      </c>
      <c r="R301" s="79">
        <f t="shared" si="98"/>
        <v>37110</v>
      </c>
      <c r="S301" s="79">
        <f t="shared" si="98"/>
        <v>36996</v>
      </c>
      <c r="T301" s="118">
        <f t="shared" si="98"/>
        <v>8428</v>
      </c>
      <c r="U301" s="118">
        <v>4093</v>
      </c>
      <c r="V301" s="118">
        <f>V292+V299</f>
        <v>26894.03</v>
      </c>
      <c r="W301" s="118">
        <f t="shared" si="98"/>
        <v>8142.5599999999995</v>
      </c>
      <c r="X301" s="118">
        <f t="shared" si="98"/>
        <v>17686</v>
      </c>
      <c r="Y301" s="118">
        <f>Y292+Y299</f>
        <v>26238</v>
      </c>
      <c r="Z301" s="97" t="e">
        <f>(V301/#REF!)-1</f>
        <v>#REF!</v>
      </c>
    </row>
    <row r="302" spans="1:27">
      <c r="A302" s="6"/>
      <c r="B302" s="6"/>
      <c r="C302" s="6"/>
      <c r="D302" s="6"/>
      <c r="E302" s="15"/>
      <c r="F302" s="15"/>
      <c r="G302" s="15"/>
      <c r="K302" s="71"/>
      <c r="L302" s="71"/>
      <c r="M302" s="71"/>
      <c r="N302" s="71"/>
      <c r="O302" s="71"/>
      <c r="P302" s="71"/>
      <c r="Q302" s="71"/>
      <c r="R302" s="71"/>
      <c r="S302" s="71"/>
      <c r="T302" s="115"/>
      <c r="U302" s="115"/>
      <c r="V302" s="115"/>
      <c r="W302" s="115"/>
      <c r="X302" s="115"/>
    </row>
    <row r="303" spans="1:27">
      <c r="A303" s="6"/>
      <c r="B303" s="11" t="s">
        <v>99</v>
      </c>
      <c r="C303" s="6"/>
      <c r="D303" s="6"/>
      <c r="E303" s="13"/>
      <c r="F303" s="13"/>
      <c r="G303" s="13"/>
      <c r="K303" s="71"/>
      <c r="L303" s="71"/>
      <c r="M303" s="71"/>
      <c r="N303" s="71"/>
      <c r="O303" s="71"/>
      <c r="P303" s="71"/>
      <c r="Q303" s="71"/>
      <c r="R303" s="71"/>
      <c r="S303" s="71"/>
      <c r="T303" s="115"/>
      <c r="U303" s="115"/>
      <c r="V303" s="115"/>
      <c r="W303" s="115"/>
      <c r="X303" s="115"/>
    </row>
    <row r="304" spans="1:27">
      <c r="A304" s="12"/>
      <c r="B304" s="12"/>
      <c r="C304" s="6"/>
      <c r="D304" s="6"/>
      <c r="E304" s="13"/>
      <c r="F304" s="13"/>
      <c r="G304" s="13"/>
      <c r="K304" s="71"/>
      <c r="L304" s="71"/>
      <c r="M304" s="71"/>
      <c r="N304" s="71"/>
      <c r="O304" s="71"/>
      <c r="P304" s="71"/>
      <c r="Q304" s="71"/>
      <c r="R304" s="71"/>
      <c r="S304" s="71"/>
      <c r="T304" s="115"/>
      <c r="U304" s="115"/>
      <c r="V304" s="115"/>
      <c r="W304" s="115"/>
      <c r="X304" s="115"/>
    </row>
    <row r="305" spans="1:27">
      <c r="A305" s="6"/>
      <c r="B305" s="11" t="s">
        <v>110</v>
      </c>
      <c r="C305" s="6"/>
      <c r="D305" s="6"/>
      <c r="E305" s="13"/>
      <c r="F305" s="13"/>
      <c r="G305" s="13"/>
      <c r="K305" s="71"/>
      <c r="L305" s="71"/>
      <c r="M305" s="71"/>
      <c r="N305" s="71"/>
      <c r="O305" s="71"/>
      <c r="P305" s="71"/>
      <c r="Q305" s="71"/>
      <c r="R305" s="71"/>
      <c r="S305" s="71"/>
      <c r="T305" s="115"/>
      <c r="U305" s="115"/>
      <c r="V305" s="115"/>
      <c r="W305" s="115"/>
      <c r="X305" s="115"/>
    </row>
    <row r="306" spans="1:27">
      <c r="A306" s="10" t="s">
        <v>119</v>
      </c>
      <c r="B306" s="6"/>
      <c r="C306" s="6" t="s">
        <v>120</v>
      </c>
      <c r="D306" s="6"/>
      <c r="E306" s="55">
        <v>25000</v>
      </c>
      <c r="F306" s="55">
        <v>21000</v>
      </c>
      <c r="G306" s="55">
        <f>18648.25+4361.3</f>
        <v>23009.55</v>
      </c>
      <c r="H306" s="72">
        <v>11019</v>
      </c>
      <c r="I306" s="55">
        <v>20000</v>
      </c>
      <c r="J306" s="55">
        <v>20000</v>
      </c>
      <c r="K306" s="71">
        <f>K144+7859.71</f>
        <v>11319.619999999999</v>
      </c>
      <c r="L306" s="78">
        <v>14618.03</v>
      </c>
      <c r="M306" s="78">
        <v>17000</v>
      </c>
      <c r="N306" s="78">
        <f>8023.07+3576.17</f>
        <v>11599.24</v>
      </c>
      <c r="O306" s="78">
        <f>10782.54+4791.92</f>
        <v>15574.460000000001</v>
      </c>
      <c r="P306" s="78">
        <v>16000</v>
      </c>
      <c r="Q306" s="78">
        <f>10651.94+4803.88</f>
        <v>15455.82</v>
      </c>
      <c r="R306" s="78">
        <v>16000</v>
      </c>
      <c r="S306" s="78">
        <v>15330</v>
      </c>
      <c r="T306" s="117">
        <v>14000</v>
      </c>
      <c r="U306" s="117">
        <v>12855</v>
      </c>
      <c r="V306" s="117">
        <v>17500</v>
      </c>
      <c r="W306" s="117">
        <f>3274.88+6097.84</f>
        <v>9372.7200000000012</v>
      </c>
      <c r="X306" s="117">
        <v>16451</v>
      </c>
      <c r="Y306" s="117">
        <v>20000</v>
      </c>
      <c r="Z306" s="84"/>
    </row>
    <row r="307" spans="1:27">
      <c r="A307" s="6"/>
      <c r="B307" s="6"/>
      <c r="C307" s="6"/>
      <c r="D307" s="6"/>
      <c r="E307" s="13"/>
      <c r="F307" s="13"/>
      <c r="G307" s="13"/>
      <c r="K307" s="71"/>
      <c r="L307" s="71"/>
      <c r="M307" s="71"/>
      <c r="N307" s="71"/>
      <c r="O307" s="71"/>
      <c r="P307" s="71"/>
      <c r="Q307" s="71"/>
      <c r="R307" s="71"/>
      <c r="S307" s="71"/>
      <c r="T307" s="115"/>
      <c r="U307" s="115"/>
      <c r="V307" s="115"/>
      <c r="W307" s="115"/>
      <c r="X307" s="115"/>
    </row>
    <row r="308" spans="1:27">
      <c r="A308" s="12"/>
      <c r="B308" s="6"/>
      <c r="C308" s="12" t="s">
        <v>572</v>
      </c>
      <c r="D308" s="6"/>
      <c r="E308" s="56">
        <f t="shared" ref="E308:S308" si="99">SUM(E306:E307)</f>
        <v>25000</v>
      </c>
      <c r="F308" s="56">
        <f t="shared" si="99"/>
        <v>21000</v>
      </c>
      <c r="G308" s="56">
        <f t="shared" si="99"/>
        <v>23009.55</v>
      </c>
      <c r="H308" s="56">
        <f t="shared" si="99"/>
        <v>11019</v>
      </c>
      <c r="I308" s="56">
        <f t="shared" si="99"/>
        <v>20000</v>
      </c>
      <c r="J308" s="56">
        <f t="shared" si="99"/>
        <v>20000</v>
      </c>
      <c r="K308" s="56">
        <f t="shared" si="99"/>
        <v>11319.619999999999</v>
      </c>
      <c r="L308" s="56">
        <f t="shared" si="99"/>
        <v>14618.03</v>
      </c>
      <c r="M308" s="56">
        <f t="shared" si="99"/>
        <v>17000</v>
      </c>
      <c r="N308" s="56">
        <f t="shared" si="99"/>
        <v>11599.24</v>
      </c>
      <c r="O308" s="56">
        <f t="shared" si="99"/>
        <v>15574.460000000001</v>
      </c>
      <c r="P308" s="56">
        <f t="shared" si="99"/>
        <v>16000</v>
      </c>
      <c r="Q308" s="56">
        <f t="shared" si="99"/>
        <v>15455.82</v>
      </c>
      <c r="R308" s="56">
        <f t="shared" si="99"/>
        <v>16000</v>
      </c>
      <c r="S308" s="56">
        <f t="shared" si="99"/>
        <v>15330</v>
      </c>
      <c r="T308" s="118">
        <v>17300</v>
      </c>
      <c r="U308" s="118">
        <f>SUM(U306:U307)</f>
        <v>12855</v>
      </c>
      <c r="V308" s="118">
        <f>SUM(V306:V307)</f>
        <v>17500</v>
      </c>
      <c r="W308" s="118">
        <f>SUM(W306:W307)</f>
        <v>9372.7200000000012</v>
      </c>
      <c r="X308" s="118">
        <f>SUM(X306:X307)</f>
        <v>16451</v>
      </c>
      <c r="Y308" s="118">
        <f>SUM(Y306:Y307)</f>
        <v>20000</v>
      </c>
      <c r="Z308" s="102"/>
    </row>
    <row r="309" spans="1:27">
      <c r="A309" s="6"/>
      <c r="B309" s="6"/>
      <c r="C309" s="6"/>
      <c r="D309" s="6"/>
      <c r="E309" s="13"/>
      <c r="F309" s="13"/>
      <c r="G309" s="13"/>
    </row>
    <row r="310" spans="1:27">
      <c r="A310" s="6"/>
      <c r="B310" s="12" t="s">
        <v>207</v>
      </c>
      <c r="C310" s="6"/>
      <c r="D310" s="58">
        <v>41729</v>
      </c>
      <c r="E310" s="65">
        <f t="shared" ref="E310:M310" si="100">E301-E308</f>
        <v>6070</v>
      </c>
      <c r="F310" s="65">
        <f t="shared" si="100"/>
        <v>4000</v>
      </c>
      <c r="G310" s="65">
        <f t="shared" si="100"/>
        <v>990.45000000000073</v>
      </c>
      <c r="H310" s="65">
        <f t="shared" si="100"/>
        <v>21297</v>
      </c>
      <c r="I310" s="65">
        <f t="shared" si="100"/>
        <v>12316</v>
      </c>
      <c r="J310" s="65">
        <f t="shared" si="100"/>
        <v>4000</v>
      </c>
      <c r="K310" s="65">
        <f t="shared" si="100"/>
        <v>0</v>
      </c>
      <c r="L310" s="65">
        <f t="shared" si="100"/>
        <v>5381.9699999999993</v>
      </c>
      <c r="M310" s="65">
        <f t="shared" si="100"/>
        <v>3049.130000000001</v>
      </c>
      <c r="N310" s="65"/>
      <c r="O310" s="65">
        <f>O301-O308</f>
        <v>19995.54</v>
      </c>
      <c r="P310" s="65">
        <f>P301-P308</f>
        <v>20219.919999999998</v>
      </c>
      <c r="Q310" s="65">
        <f>Q301-Q308</f>
        <v>20625.099999999999</v>
      </c>
      <c r="R310" s="65">
        <f>R301-R308</f>
        <v>21110</v>
      </c>
      <c r="S310" s="65">
        <f>S301-S308</f>
        <v>21666</v>
      </c>
      <c r="T310" s="117">
        <v>-24975</v>
      </c>
      <c r="U310" s="117">
        <v>-7433</v>
      </c>
      <c r="V310" s="117">
        <f>V301-V308</f>
        <v>9394.0299999999988</v>
      </c>
      <c r="W310" s="117">
        <f>W301-W308</f>
        <v>-1230.1600000000017</v>
      </c>
      <c r="X310" s="117">
        <f>X301-X308</f>
        <v>1235</v>
      </c>
      <c r="Y310" s="117">
        <f>Y301-Y308</f>
        <v>6238</v>
      </c>
      <c r="Z310" s="84"/>
    </row>
    <row r="311" spans="1:27">
      <c r="A311" s="12"/>
      <c r="B311" s="6"/>
      <c r="C311" s="6"/>
      <c r="D311" s="6"/>
      <c r="E311" s="6"/>
      <c r="F311" s="6"/>
      <c r="G311" s="6"/>
    </row>
    <row r="312" spans="1:27">
      <c r="A312" s="12"/>
      <c r="B312" s="57"/>
      <c r="C312" s="6"/>
      <c r="D312" s="6"/>
      <c r="E312" s="15"/>
      <c r="F312" s="15"/>
      <c r="G312" s="15"/>
    </row>
    <row r="313" spans="1:27">
      <c r="A313" s="12"/>
      <c r="B313" s="57"/>
      <c r="C313" s="6"/>
      <c r="D313" s="6"/>
      <c r="E313" s="15"/>
      <c r="F313" s="15"/>
      <c r="G313" s="15"/>
    </row>
    <row r="314" spans="1:27">
      <c r="A314" s="6"/>
      <c r="B314" s="6"/>
      <c r="C314" s="6"/>
      <c r="D314" s="6"/>
      <c r="E314" s="50" t="s">
        <v>561</v>
      </c>
      <c r="F314" s="50" t="s">
        <v>561</v>
      </c>
      <c r="G314" s="52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113"/>
      <c r="U314" s="113"/>
      <c r="V314" s="113"/>
      <c r="W314" s="113"/>
      <c r="X314" s="113"/>
      <c r="Y314" s="113"/>
      <c r="Z314" s="53"/>
    </row>
    <row r="315" spans="1:27" ht="63">
      <c r="A315" s="6"/>
      <c r="B315" s="6"/>
      <c r="C315" s="6"/>
      <c r="D315" s="6"/>
      <c r="E315" s="9" t="s">
        <v>584</v>
      </c>
      <c r="F315" s="9" t="s">
        <v>587</v>
      </c>
      <c r="G315" s="76" t="s">
        <v>533</v>
      </c>
      <c r="H315" s="69" t="s">
        <v>551</v>
      </c>
      <c r="I315" s="69" t="s">
        <v>549</v>
      </c>
      <c r="J315" s="69" t="s">
        <v>552</v>
      </c>
      <c r="K315" s="74" t="s">
        <v>512</v>
      </c>
      <c r="L315" s="69" t="s">
        <v>411</v>
      </c>
      <c r="M315" s="69" t="s">
        <v>295</v>
      </c>
      <c r="N315" s="91" t="s">
        <v>635</v>
      </c>
      <c r="O315" s="91" t="s">
        <v>638</v>
      </c>
      <c r="P315" s="91" t="s">
        <v>641</v>
      </c>
      <c r="Q315" s="69" t="s">
        <v>642</v>
      </c>
      <c r="R315" s="69" t="s">
        <v>648</v>
      </c>
      <c r="S315" s="69" t="s">
        <v>652</v>
      </c>
      <c r="T315" s="114" t="s">
        <v>683</v>
      </c>
      <c r="U315" s="114" t="s">
        <v>684</v>
      </c>
      <c r="V315" s="114" t="s">
        <v>699</v>
      </c>
      <c r="W315" s="114" t="s">
        <v>674</v>
      </c>
      <c r="X315" s="114" t="s">
        <v>698</v>
      </c>
      <c r="Y315" s="114" t="s">
        <v>700</v>
      </c>
      <c r="Z315" s="69" t="s">
        <v>643</v>
      </c>
      <c r="AA315" s="91" t="s">
        <v>94</v>
      </c>
    </row>
    <row r="316" spans="1:27" s="53" customFormat="1" ht="23.25">
      <c r="A316" s="10" t="s">
        <v>212</v>
      </c>
      <c r="B316" s="67" t="s">
        <v>213</v>
      </c>
      <c r="C316" s="6"/>
      <c r="D316" s="6"/>
      <c r="E316" s="13"/>
      <c r="F316" s="13"/>
      <c r="G316" s="13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112"/>
      <c r="U316" s="112"/>
      <c r="V316" s="112"/>
      <c r="W316" s="112"/>
      <c r="X316" s="112"/>
      <c r="Y316" s="112"/>
      <c r="Z316" s="47"/>
      <c r="AA316" s="92"/>
    </row>
    <row r="317" spans="1:27">
      <c r="A317" s="6"/>
      <c r="B317" s="6"/>
      <c r="C317" s="6"/>
      <c r="D317" s="6"/>
      <c r="E317" s="13"/>
      <c r="F317" s="13"/>
      <c r="G317" s="13"/>
    </row>
    <row r="318" spans="1:27">
      <c r="A318" s="59"/>
      <c r="B318" s="12" t="s">
        <v>211</v>
      </c>
      <c r="C318" s="51"/>
      <c r="D318" s="58">
        <v>41730</v>
      </c>
      <c r="E318" s="55">
        <v>19711</v>
      </c>
      <c r="F318" s="55">
        <v>0</v>
      </c>
      <c r="G318" s="55">
        <v>2917</v>
      </c>
      <c r="H318" s="55">
        <v>22093</v>
      </c>
      <c r="I318" s="55">
        <v>22093</v>
      </c>
      <c r="J318" s="55"/>
      <c r="K318" s="55">
        <v>8908</v>
      </c>
      <c r="L318" s="55">
        <v>8908</v>
      </c>
      <c r="M318" s="65">
        <v>25565</v>
      </c>
      <c r="N318" s="65">
        <v>13487</v>
      </c>
      <c r="O318" s="65">
        <v>13487</v>
      </c>
      <c r="P318" s="65">
        <v>9888</v>
      </c>
      <c r="Q318" s="65">
        <v>5991</v>
      </c>
      <c r="R318" s="65">
        <v>-36089</v>
      </c>
      <c r="S318" s="65">
        <v>33691</v>
      </c>
      <c r="T318" s="117">
        <v>86133</v>
      </c>
      <c r="U318" s="117">
        <v>165430</v>
      </c>
      <c r="V318" s="117">
        <v>165430</v>
      </c>
      <c r="W318" s="117">
        <v>165430</v>
      </c>
      <c r="X318" s="117">
        <v>221157</v>
      </c>
      <c r="Y318" s="112">
        <v>285834</v>
      </c>
      <c r="Z318" s="84"/>
    </row>
    <row r="319" spans="1:27">
      <c r="A319" s="12"/>
      <c r="B319" s="12"/>
      <c r="C319" s="6"/>
      <c r="D319" s="6"/>
      <c r="E319" s="15"/>
      <c r="F319" s="15"/>
      <c r="G319" s="15"/>
    </row>
    <row r="320" spans="1:27">
      <c r="A320" s="6"/>
      <c r="B320" s="11" t="s">
        <v>84</v>
      </c>
      <c r="C320" s="6"/>
      <c r="D320" s="6"/>
      <c r="E320" s="13"/>
      <c r="F320" s="13"/>
      <c r="G320" s="13"/>
    </row>
    <row r="321" spans="1:27">
      <c r="A321" s="10" t="s">
        <v>85</v>
      </c>
      <c r="B321" s="6"/>
      <c r="C321" s="6" t="s">
        <v>86</v>
      </c>
      <c r="D321" s="6"/>
      <c r="E321" s="55">
        <v>154645</v>
      </c>
      <c r="F321" s="55">
        <v>127645</v>
      </c>
      <c r="G321" s="55">
        <v>122577</v>
      </c>
      <c r="H321" s="55">
        <v>95000</v>
      </c>
      <c r="I321" s="55">
        <v>95000</v>
      </c>
      <c r="J321" s="55">
        <v>130000</v>
      </c>
      <c r="K321" s="55">
        <v>100000</v>
      </c>
      <c r="L321" s="65">
        <v>130000</v>
      </c>
      <c r="M321" s="65">
        <v>122250.81</v>
      </c>
      <c r="N321" s="65">
        <v>40000</v>
      </c>
      <c r="O321" s="65">
        <v>80000</v>
      </c>
      <c r="P321" s="65">
        <v>130518.96</v>
      </c>
      <c r="Q321" s="65">
        <v>60000</v>
      </c>
      <c r="R321" s="65">
        <v>130519</v>
      </c>
      <c r="S321" s="65">
        <v>100000</v>
      </c>
      <c r="T321" s="117">
        <v>130010</v>
      </c>
      <c r="U321" s="116" t="s">
        <v>685</v>
      </c>
      <c r="V321" s="117">
        <v>100000</v>
      </c>
      <c r="W321" s="117">
        <v>60000</v>
      </c>
      <c r="X321" s="117">
        <v>100550.95</v>
      </c>
      <c r="Y321" s="117">
        <v>100000</v>
      </c>
      <c r="Z321" s="84" t="e">
        <f>(V321/#REF!)-1</f>
        <v>#REF!</v>
      </c>
      <c r="AA321" s="96"/>
    </row>
    <row r="322" spans="1:27">
      <c r="A322" s="10">
        <v>347</v>
      </c>
      <c r="B322" s="6"/>
      <c r="C322" s="6" t="s">
        <v>604</v>
      </c>
      <c r="D322" s="6"/>
      <c r="E322" s="55">
        <v>10000</v>
      </c>
      <c r="F322" s="55">
        <v>8099</v>
      </c>
      <c r="G322" s="55">
        <v>9126.25</v>
      </c>
      <c r="H322" s="55">
        <v>6799</v>
      </c>
      <c r="I322" s="65">
        <v>11000</v>
      </c>
      <c r="J322" s="55">
        <v>10000</v>
      </c>
      <c r="K322" s="55">
        <v>2495</v>
      </c>
      <c r="L322" s="65">
        <v>8019</v>
      </c>
      <c r="M322" s="55">
        <v>10000</v>
      </c>
      <c r="N322" s="55">
        <v>8770</v>
      </c>
      <c r="O322" s="55">
        <v>8904</v>
      </c>
      <c r="P322" s="55">
        <v>10000</v>
      </c>
      <c r="Q322" s="55">
        <v>14897</v>
      </c>
      <c r="R322" s="55">
        <v>10000</v>
      </c>
      <c r="S322" s="55">
        <v>16212</v>
      </c>
      <c r="T322" s="116">
        <v>10000</v>
      </c>
      <c r="U322" s="116">
        <v>0</v>
      </c>
      <c r="V322" s="116">
        <v>5000</v>
      </c>
      <c r="W322" s="116">
        <v>0</v>
      </c>
      <c r="X322" s="116">
        <v>2407</v>
      </c>
      <c r="Y322" s="112">
        <v>2500</v>
      </c>
      <c r="Z322" s="84" t="e">
        <f>(V322/#REF!)-1</f>
        <v>#REF!</v>
      </c>
      <c r="AA322" s="96"/>
    </row>
    <row r="323" spans="1:27">
      <c r="A323" s="10" t="s">
        <v>89</v>
      </c>
      <c r="B323" s="6"/>
      <c r="C323" s="6" t="s">
        <v>343</v>
      </c>
      <c r="D323" s="6"/>
      <c r="E323" s="55"/>
      <c r="F323" s="55"/>
      <c r="G323" s="55">
        <v>20000</v>
      </c>
      <c r="M323" s="65">
        <v>15000</v>
      </c>
      <c r="N323" s="65">
        <v>0</v>
      </c>
      <c r="O323" s="65">
        <v>0</v>
      </c>
      <c r="P323" s="65">
        <v>15000</v>
      </c>
      <c r="Q323" s="65">
        <v>0</v>
      </c>
      <c r="R323" s="65">
        <v>15000</v>
      </c>
      <c r="S323" s="65">
        <v>0</v>
      </c>
      <c r="T323" s="117"/>
      <c r="U323" s="117">
        <v>0</v>
      </c>
      <c r="V323" s="117"/>
      <c r="W323" s="117">
        <v>0</v>
      </c>
      <c r="X323" s="117">
        <v>0</v>
      </c>
      <c r="Y323" s="117"/>
      <c r="Z323" s="84"/>
      <c r="AA323" s="93"/>
    </row>
    <row r="324" spans="1:27">
      <c r="A324" s="6"/>
      <c r="B324" s="6"/>
      <c r="C324" s="6" t="s">
        <v>693</v>
      </c>
      <c r="D324" s="6"/>
      <c r="E324" s="13"/>
      <c r="F324" s="13"/>
      <c r="G324" s="13"/>
      <c r="X324" s="112">
        <v>25</v>
      </c>
    </row>
    <row r="325" spans="1:27">
      <c r="A325" s="6"/>
      <c r="B325" s="12"/>
      <c r="C325" s="12" t="s">
        <v>97</v>
      </c>
      <c r="D325" s="12"/>
      <c r="E325" s="55">
        <f t="shared" ref="E325:J325" si="101">SUM(E321:E324)</f>
        <v>164645</v>
      </c>
      <c r="F325" s="55">
        <f t="shared" si="101"/>
        <v>135744</v>
      </c>
      <c r="G325" s="55">
        <f t="shared" si="101"/>
        <v>151703.25</v>
      </c>
      <c r="H325" s="55">
        <f t="shared" si="101"/>
        <v>101799</v>
      </c>
      <c r="I325" s="55">
        <f t="shared" si="101"/>
        <v>106000</v>
      </c>
      <c r="J325" s="55">
        <f t="shared" si="101"/>
        <v>140000</v>
      </c>
      <c r="K325" s="55">
        <f t="shared" ref="K325:X325" si="102">SUM(K321:K324)</f>
        <v>102495</v>
      </c>
      <c r="L325" s="56">
        <f t="shared" si="102"/>
        <v>138019</v>
      </c>
      <c r="M325" s="56">
        <f t="shared" si="102"/>
        <v>147250.81</v>
      </c>
      <c r="N325" s="56">
        <f t="shared" si="102"/>
        <v>48770</v>
      </c>
      <c r="O325" s="56">
        <f t="shared" si="102"/>
        <v>88904</v>
      </c>
      <c r="P325" s="56">
        <f t="shared" si="102"/>
        <v>155518.96000000002</v>
      </c>
      <c r="Q325" s="56">
        <f t="shared" si="102"/>
        <v>74897</v>
      </c>
      <c r="R325" s="56">
        <f t="shared" si="102"/>
        <v>155519</v>
      </c>
      <c r="S325" s="56">
        <f t="shared" si="102"/>
        <v>116212</v>
      </c>
      <c r="T325" s="118">
        <f t="shared" ref="T325" si="103">SUM(T321:T324)</f>
        <v>140010</v>
      </c>
      <c r="U325" s="118">
        <v>120000</v>
      </c>
      <c r="V325" s="118">
        <f>SUM(V321:V324)</f>
        <v>105000</v>
      </c>
      <c r="W325" s="118">
        <f t="shared" si="102"/>
        <v>60000</v>
      </c>
      <c r="X325" s="118">
        <f t="shared" si="102"/>
        <v>102982.95</v>
      </c>
      <c r="Z325" s="102" t="e">
        <f>(V325/#REF!)-1</f>
        <v>#REF!</v>
      </c>
    </row>
    <row r="326" spans="1:27">
      <c r="A326" s="12"/>
      <c r="B326" s="12"/>
      <c r="C326" s="6"/>
      <c r="D326" s="6"/>
      <c r="E326" s="13"/>
      <c r="F326" s="13"/>
      <c r="G326" s="13"/>
      <c r="L326" s="53"/>
      <c r="M326" s="53"/>
      <c r="N326" s="53"/>
      <c r="O326" s="53"/>
      <c r="P326" s="53"/>
      <c r="Q326" s="53"/>
      <c r="R326" s="53"/>
      <c r="S326" s="53"/>
      <c r="T326" s="113"/>
      <c r="U326" s="113"/>
      <c r="V326" s="113"/>
      <c r="W326" s="113"/>
      <c r="X326" s="113"/>
    </row>
    <row r="327" spans="1:27">
      <c r="A327" s="6"/>
      <c r="B327" s="12"/>
      <c r="C327" s="12" t="s">
        <v>98</v>
      </c>
      <c r="D327" s="12"/>
      <c r="E327" s="56">
        <f t="shared" ref="E327:X327" si="104">E318+E325</f>
        <v>184356</v>
      </c>
      <c r="F327" s="56">
        <f t="shared" si="104"/>
        <v>135744</v>
      </c>
      <c r="G327" s="56">
        <f t="shared" si="104"/>
        <v>154620.25</v>
      </c>
      <c r="H327" s="56">
        <f t="shared" si="104"/>
        <v>123892</v>
      </c>
      <c r="I327" s="56">
        <f t="shared" si="104"/>
        <v>128093</v>
      </c>
      <c r="J327" s="56">
        <f t="shared" si="104"/>
        <v>140000</v>
      </c>
      <c r="K327" s="56">
        <f t="shared" si="104"/>
        <v>111403</v>
      </c>
      <c r="L327" s="56">
        <f t="shared" si="104"/>
        <v>146927</v>
      </c>
      <c r="M327" s="56">
        <f t="shared" si="104"/>
        <v>172815.81</v>
      </c>
      <c r="N327" s="56">
        <f t="shared" si="104"/>
        <v>62257</v>
      </c>
      <c r="O327" s="56">
        <f t="shared" si="104"/>
        <v>102391</v>
      </c>
      <c r="P327" s="56">
        <f t="shared" si="104"/>
        <v>165406.96000000002</v>
      </c>
      <c r="Q327" s="56">
        <f t="shared" si="104"/>
        <v>80888</v>
      </c>
      <c r="R327" s="56">
        <f t="shared" si="104"/>
        <v>119430</v>
      </c>
      <c r="S327" s="56">
        <f t="shared" si="104"/>
        <v>149903</v>
      </c>
      <c r="T327" s="118">
        <v>357543</v>
      </c>
      <c r="U327" s="118">
        <f t="shared" ref="U327" si="105">U318+U325</f>
        <v>285430</v>
      </c>
      <c r="V327" s="118">
        <f>V318+V325</f>
        <v>270430</v>
      </c>
      <c r="W327" s="118">
        <f t="shared" si="104"/>
        <v>225430</v>
      </c>
      <c r="X327" s="118">
        <f t="shared" si="104"/>
        <v>324139.95</v>
      </c>
      <c r="Y327" s="118">
        <f>Y318+Y325</f>
        <v>285834</v>
      </c>
      <c r="Z327" s="97" t="e">
        <f>(V327/#REF!)-1</f>
        <v>#REF!</v>
      </c>
    </row>
    <row r="328" spans="1:27">
      <c r="A328" s="6"/>
      <c r="B328" s="6"/>
      <c r="C328" s="6"/>
      <c r="D328" s="6"/>
      <c r="E328" s="13"/>
      <c r="F328" s="13"/>
      <c r="G328" s="13"/>
      <c r="L328" s="53"/>
      <c r="M328" s="53"/>
      <c r="N328" s="53"/>
      <c r="O328" s="53"/>
      <c r="P328" s="53"/>
      <c r="Q328" s="53"/>
      <c r="R328" s="53"/>
      <c r="S328" s="53"/>
      <c r="T328" s="113"/>
      <c r="U328" s="113"/>
      <c r="V328" s="113"/>
      <c r="W328" s="113"/>
      <c r="X328" s="113"/>
    </row>
    <row r="329" spans="1:27">
      <c r="A329" s="6"/>
      <c r="B329" s="11" t="s">
        <v>99</v>
      </c>
      <c r="C329" s="6"/>
      <c r="D329" s="6"/>
      <c r="E329" s="13"/>
      <c r="F329" s="13"/>
      <c r="G329" s="13"/>
      <c r="L329" s="53"/>
      <c r="M329" s="53"/>
      <c r="N329" s="53"/>
      <c r="O329" s="53"/>
      <c r="P329" s="53"/>
      <c r="Q329" s="53"/>
      <c r="R329" s="53"/>
      <c r="S329" s="53"/>
      <c r="T329" s="113"/>
      <c r="U329" s="113"/>
      <c r="V329" s="113"/>
      <c r="W329" s="113"/>
      <c r="X329" s="113"/>
    </row>
    <row r="330" spans="1:27">
      <c r="A330" s="10" t="s">
        <v>214</v>
      </c>
      <c r="B330" s="6"/>
      <c r="C330" s="6" t="s">
        <v>101</v>
      </c>
      <c r="D330" s="6"/>
      <c r="E330" s="55">
        <v>7600</v>
      </c>
      <c r="F330" s="55">
        <v>2876</v>
      </c>
      <c r="G330" s="55">
        <f t="shared" ref="G330:M330" si="106">G382</f>
        <v>2961.92</v>
      </c>
      <c r="H330" s="55">
        <f t="shared" si="106"/>
        <v>1775</v>
      </c>
      <c r="I330" s="55">
        <f t="shared" si="106"/>
        <v>3550</v>
      </c>
      <c r="J330" s="55">
        <f t="shared" si="106"/>
        <v>18850</v>
      </c>
      <c r="K330" s="55">
        <f t="shared" si="106"/>
        <v>2109.69</v>
      </c>
      <c r="L330" s="65">
        <f t="shared" si="106"/>
        <v>2476.71</v>
      </c>
      <c r="M330" s="65">
        <f t="shared" si="106"/>
        <v>6350</v>
      </c>
      <c r="N330" s="65">
        <f>N382</f>
        <v>1232.55</v>
      </c>
      <c r="O330" s="65">
        <f>O382</f>
        <v>1352.55</v>
      </c>
      <c r="P330" s="65">
        <f>P382</f>
        <v>6850</v>
      </c>
      <c r="Q330" s="65">
        <f>Q382</f>
        <v>2060.81</v>
      </c>
      <c r="R330" s="65">
        <f>R382</f>
        <v>6850</v>
      </c>
      <c r="S330" s="65">
        <f t="shared" ref="S330" si="107">S382</f>
        <v>1516</v>
      </c>
      <c r="T330" s="117">
        <v>9850</v>
      </c>
      <c r="U330" s="117">
        <v>713</v>
      </c>
      <c r="V330" s="117">
        <f>V382</f>
        <v>12350</v>
      </c>
      <c r="W330" s="117">
        <f t="shared" ref="W330:X330" si="108">W382</f>
        <v>527</v>
      </c>
      <c r="X330" s="117">
        <f t="shared" si="108"/>
        <v>5932.04</v>
      </c>
      <c r="Y330" s="117">
        <f>Y382</f>
        <v>13850</v>
      </c>
      <c r="Z330" s="84" t="e">
        <f>(V330/#REF!)-1</f>
        <v>#REF!</v>
      </c>
    </row>
    <row r="331" spans="1:27">
      <c r="A331" s="10" t="s">
        <v>215</v>
      </c>
      <c r="B331" s="6"/>
      <c r="C331" s="6" t="s">
        <v>216</v>
      </c>
      <c r="D331" s="6"/>
      <c r="E331" s="55">
        <v>156750</v>
      </c>
      <c r="F331" s="55">
        <v>129951</v>
      </c>
      <c r="G331" s="55">
        <f t="shared" ref="G331:M331" si="109">G415</f>
        <v>131469.38</v>
      </c>
      <c r="H331" s="55">
        <f t="shared" si="109"/>
        <v>87465</v>
      </c>
      <c r="I331" s="55">
        <f t="shared" si="109"/>
        <v>130750</v>
      </c>
      <c r="J331" s="55">
        <f t="shared" si="109"/>
        <v>155900</v>
      </c>
      <c r="K331" s="55">
        <f t="shared" si="109"/>
        <v>98038.34</v>
      </c>
      <c r="L331" s="65">
        <f t="shared" si="109"/>
        <v>132944.06</v>
      </c>
      <c r="M331" s="65">
        <f t="shared" si="109"/>
        <v>186500</v>
      </c>
      <c r="N331" s="65">
        <f>N415</f>
        <v>125466.98000000001</v>
      </c>
      <c r="O331" s="65">
        <f>O415</f>
        <v>157510.01</v>
      </c>
      <c r="P331" s="65">
        <f>P415</f>
        <v>186681.81</v>
      </c>
      <c r="Q331" s="65">
        <f>Q415</f>
        <v>140685.01999999999</v>
      </c>
      <c r="R331" s="65">
        <f>R415</f>
        <v>197000</v>
      </c>
      <c r="S331" s="65">
        <f t="shared" ref="S331" si="110">S415</f>
        <v>135621</v>
      </c>
      <c r="T331" s="117">
        <v>163000</v>
      </c>
      <c r="U331" s="117">
        <v>71895</v>
      </c>
      <c r="V331" s="117">
        <f>V415</f>
        <v>204000</v>
      </c>
      <c r="W331" s="117">
        <f t="shared" ref="W331" si="111">W415</f>
        <v>71053.09</v>
      </c>
      <c r="X331" s="118">
        <v>55456</v>
      </c>
      <c r="Y331" s="117">
        <f>Y415</f>
        <v>194500</v>
      </c>
      <c r="Z331" s="84" t="e">
        <f>(V331/#REF!)-1</f>
        <v>#REF!</v>
      </c>
    </row>
    <row r="332" spans="1:27">
      <c r="A332" s="6"/>
      <c r="B332" s="6"/>
      <c r="C332" s="6"/>
      <c r="D332" s="6"/>
      <c r="E332" s="13"/>
      <c r="F332" s="13"/>
      <c r="G332" s="13"/>
      <c r="L332" s="53"/>
      <c r="M332" s="53"/>
      <c r="N332" s="53"/>
      <c r="O332" s="53"/>
      <c r="P332" s="53"/>
      <c r="Q332" s="53"/>
      <c r="R332" s="53"/>
      <c r="S332" s="53"/>
      <c r="T332" s="113"/>
      <c r="U332" s="113"/>
      <c r="V332" s="113"/>
      <c r="W332" s="113"/>
      <c r="X332" s="113"/>
    </row>
    <row r="333" spans="1:27">
      <c r="A333" s="6"/>
      <c r="B333" s="6"/>
      <c r="C333" s="14" t="s">
        <v>105</v>
      </c>
      <c r="D333" s="14"/>
      <c r="E333" s="55">
        <f t="shared" ref="E333:J333" si="112">SUM(E330:E332)</f>
        <v>164350</v>
      </c>
      <c r="F333" s="55">
        <f t="shared" si="112"/>
        <v>132827</v>
      </c>
      <c r="G333" s="55">
        <f t="shared" si="112"/>
        <v>134431.30000000002</v>
      </c>
      <c r="H333" s="55">
        <f t="shared" si="112"/>
        <v>89240</v>
      </c>
      <c r="I333" s="55">
        <f t="shared" si="112"/>
        <v>134300</v>
      </c>
      <c r="J333" s="55">
        <f t="shared" si="112"/>
        <v>174750</v>
      </c>
      <c r="K333" s="55">
        <f t="shared" ref="K333:X333" si="113">SUM(K330:K332)</f>
        <v>100148.03</v>
      </c>
      <c r="L333" s="56">
        <f t="shared" si="113"/>
        <v>135420.76999999999</v>
      </c>
      <c r="M333" s="56">
        <f t="shared" si="113"/>
        <v>192850</v>
      </c>
      <c r="N333" s="56">
        <f t="shared" si="113"/>
        <v>126699.53000000001</v>
      </c>
      <c r="O333" s="56">
        <f t="shared" si="113"/>
        <v>158862.56</v>
      </c>
      <c r="P333" s="56">
        <f t="shared" si="113"/>
        <v>193531.81</v>
      </c>
      <c r="Q333" s="56">
        <f t="shared" si="113"/>
        <v>142745.82999999999</v>
      </c>
      <c r="R333" s="56">
        <f t="shared" si="113"/>
        <v>203850</v>
      </c>
      <c r="S333" s="56">
        <f t="shared" si="113"/>
        <v>137137</v>
      </c>
      <c r="T333" s="118">
        <v>169850</v>
      </c>
      <c r="U333" s="118">
        <f t="shared" ref="U333" si="114">SUM(U330:U332)</f>
        <v>72608</v>
      </c>
      <c r="V333" s="118">
        <f>SUM(V330:V332)</f>
        <v>216350</v>
      </c>
      <c r="W333" s="118">
        <f t="shared" si="113"/>
        <v>71580.09</v>
      </c>
      <c r="X333" s="118">
        <f t="shared" si="113"/>
        <v>61388.04</v>
      </c>
      <c r="Y333" s="147">
        <f>SUM(Y330,Y331)</f>
        <v>208350</v>
      </c>
      <c r="Z333" s="102" t="e">
        <f>(V333/#REF!)-1</f>
        <v>#REF!</v>
      </c>
    </row>
    <row r="334" spans="1:27">
      <c r="A334" s="6"/>
      <c r="B334" s="6"/>
      <c r="C334" s="6"/>
      <c r="D334" s="6"/>
      <c r="E334" s="13"/>
      <c r="F334" s="13"/>
      <c r="G334" s="13"/>
      <c r="L334" s="53"/>
      <c r="M334" s="53"/>
      <c r="N334" s="53"/>
      <c r="O334" s="53"/>
      <c r="P334" s="53"/>
      <c r="Q334" s="53"/>
      <c r="R334" s="53"/>
      <c r="S334" s="53"/>
      <c r="T334" s="113"/>
      <c r="U334" s="113"/>
      <c r="V334" s="113"/>
      <c r="W334" s="113"/>
      <c r="X334" s="113"/>
    </row>
    <row r="335" spans="1:27">
      <c r="A335" s="6"/>
      <c r="B335" s="6"/>
      <c r="C335" s="6" t="s">
        <v>106</v>
      </c>
      <c r="D335" s="6"/>
      <c r="E335" s="13">
        <v>20000</v>
      </c>
      <c r="F335" s="13">
        <v>0</v>
      </c>
      <c r="G335" s="55">
        <v>5000</v>
      </c>
      <c r="K335" s="70">
        <v>0</v>
      </c>
      <c r="L335" s="70">
        <v>0</v>
      </c>
      <c r="M335" s="70">
        <v>0</v>
      </c>
      <c r="N335" s="70">
        <v>0</v>
      </c>
      <c r="O335" s="70">
        <v>0</v>
      </c>
      <c r="P335" s="70">
        <v>0</v>
      </c>
      <c r="Q335" s="70">
        <v>0</v>
      </c>
      <c r="R335" s="70"/>
      <c r="S335" s="70"/>
      <c r="T335" s="115"/>
      <c r="U335" s="115"/>
      <c r="V335" s="115"/>
      <c r="W335" s="115"/>
      <c r="X335" s="115"/>
      <c r="Z335" s="84"/>
    </row>
    <row r="336" spans="1:27">
      <c r="A336" s="6"/>
      <c r="B336" s="6"/>
      <c r="C336" s="6"/>
      <c r="D336" s="6"/>
      <c r="E336" s="19"/>
      <c r="F336" s="19"/>
      <c r="G336" s="19"/>
    </row>
    <row r="337" spans="1:27">
      <c r="A337" s="12"/>
      <c r="B337" s="12"/>
      <c r="C337" s="14" t="s">
        <v>107</v>
      </c>
      <c r="D337" s="14"/>
      <c r="E337" s="56">
        <f t="shared" ref="E337:J337" si="115">E333+E335</f>
        <v>184350</v>
      </c>
      <c r="F337" s="56">
        <f t="shared" si="115"/>
        <v>132827</v>
      </c>
      <c r="G337" s="56">
        <f t="shared" si="115"/>
        <v>139431.30000000002</v>
      </c>
      <c r="H337" s="56">
        <f t="shared" si="115"/>
        <v>89240</v>
      </c>
      <c r="I337" s="56">
        <f t="shared" si="115"/>
        <v>134300</v>
      </c>
      <c r="J337" s="56">
        <f t="shared" si="115"/>
        <v>174750</v>
      </c>
      <c r="K337" s="56">
        <f t="shared" ref="K337:X337" si="116">K333+K335</f>
        <v>100148.03</v>
      </c>
      <c r="L337" s="56">
        <f t="shared" si="116"/>
        <v>135420.76999999999</v>
      </c>
      <c r="M337" s="56">
        <f t="shared" si="116"/>
        <v>192850</v>
      </c>
      <c r="N337" s="56">
        <f t="shared" si="116"/>
        <v>126699.53000000001</v>
      </c>
      <c r="O337" s="56">
        <f t="shared" si="116"/>
        <v>158862.56</v>
      </c>
      <c r="P337" s="56">
        <f t="shared" si="116"/>
        <v>193531.81</v>
      </c>
      <c r="Q337" s="56">
        <f t="shared" si="116"/>
        <v>142745.82999999999</v>
      </c>
      <c r="R337" s="56">
        <f t="shared" si="116"/>
        <v>203850</v>
      </c>
      <c r="S337" s="56">
        <f t="shared" si="116"/>
        <v>137137</v>
      </c>
      <c r="T337" s="118">
        <v>169850</v>
      </c>
      <c r="U337" s="118">
        <f t="shared" ref="U337" si="117">U333+U335</f>
        <v>72608</v>
      </c>
      <c r="V337" s="118">
        <f>V333+V335</f>
        <v>216350</v>
      </c>
      <c r="W337" s="118">
        <f t="shared" si="116"/>
        <v>71580.09</v>
      </c>
      <c r="X337" s="118">
        <f t="shared" si="116"/>
        <v>61388.04</v>
      </c>
      <c r="Y337" s="118">
        <f>Y333+Y335</f>
        <v>208350</v>
      </c>
      <c r="Z337" s="102" t="e">
        <f>(V337/#REF!)-1</f>
        <v>#REF!</v>
      </c>
    </row>
    <row r="338" spans="1:27">
      <c r="A338" s="6"/>
      <c r="B338" s="6"/>
      <c r="C338" s="6"/>
      <c r="D338" s="6"/>
      <c r="E338" s="13"/>
      <c r="F338" s="13"/>
      <c r="G338" s="13"/>
      <c r="L338" s="53"/>
      <c r="M338" s="53"/>
      <c r="N338" s="53"/>
      <c r="O338" s="53"/>
      <c r="P338" s="53"/>
      <c r="Q338" s="53"/>
      <c r="R338" s="53"/>
      <c r="S338" s="53"/>
      <c r="T338" s="113"/>
      <c r="U338" s="113"/>
      <c r="V338" s="113"/>
      <c r="W338" s="113"/>
      <c r="X338" s="113"/>
      <c r="Z338" s="53"/>
    </row>
    <row r="339" spans="1:27">
      <c r="A339" s="12"/>
      <c r="B339" s="12" t="s">
        <v>108</v>
      </c>
      <c r="C339" s="6"/>
      <c r="D339" s="58">
        <v>41729</v>
      </c>
      <c r="E339" s="55">
        <f t="shared" ref="E339:J339" si="118">E327-E337</f>
        <v>6</v>
      </c>
      <c r="F339" s="55">
        <f t="shared" si="118"/>
        <v>2917</v>
      </c>
      <c r="G339" s="55">
        <f t="shared" si="118"/>
        <v>15188.949999999983</v>
      </c>
      <c r="H339" s="55">
        <f t="shared" si="118"/>
        <v>34652</v>
      </c>
      <c r="I339" s="55">
        <f t="shared" si="118"/>
        <v>-6207</v>
      </c>
      <c r="J339" s="55">
        <f t="shared" si="118"/>
        <v>-34750</v>
      </c>
      <c r="K339" s="55">
        <f t="shared" ref="K339:X339" si="119">K327-K337</f>
        <v>11254.970000000001</v>
      </c>
      <c r="L339" s="55">
        <f t="shared" si="119"/>
        <v>11506.23000000001</v>
      </c>
      <c r="M339" s="65">
        <f t="shared" si="119"/>
        <v>-20034.190000000002</v>
      </c>
      <c r="N339" s="65">
        <f t="shared" si="119"/>
        <v>-64442.530000000013</v>
      </c>
      <c r="O339" s="65">
        <f t="shared" si="119"/>
        <v>-56471.56</v>
      </c>
      <c r="P339" s="65">
        <f t="shared" si="119"/>
        <v>-28124.849999999977</v>
      </c>
      <c r="Q339" s="65">
        <f t="shared" si="119"/>
        <v>-61857.829999999987</v>
      </c>
      <c r="R339" s="65">
        <f t="shared" si="119"/>
        <v>-84420</v>
      </c>
      <c r="S339" s="64">
        <f t="shared" si="119"/>
        <v>12766</v>
      </c>
      <c r="T339" s="124">
        <v>192822</v>
      </c>
      <c r="U339" s="124">
        <f t="shared" si="119"/>
        <v>212822</v>
      </c>
      <c r="V339" s="124">
        <f>V327-V337</f>
        <v>54080</v>
      </c>
      <c r="W339" s="124">
        <f t="shared" si="119"/>
        <v>153849.91</v>
      </c>
      <c r="X339" s="124">
        <f t="shared" si="119"/>
        <v>262751.91000000003</v>
      </c>
      <c r="Y339" s="124">
        <f>Y327-Y337</f>
        <v>77484</v>
      </c>
      <c r="Z339" s="84"/>
    </row>
    <row r="340" spans="1:27">
      <c r="A340" s="6"/>
      <c r="B340" s="6"/>
      <c r="C340" s="6"/>
      <c r="D340" s="6"/>
      <c r="E340" s="13"/>
      <c r="F340" s="13"/>
      <c r="G340" s="13"/>
    </row>
    <row r="341" spans="1:27">
      <c r="A341" s="6"/>
      <c r="B341" s="6"/>
      <c r="C341" s="6"/>
      <c r="D341" s="6"/>
      <c r="E341" s="13"/>
      <c r="F341" s="13"/>
      <c r="G341" s="13"/>
    </row>
    <row r="342" spans="1:27">
      <c r="A342" s="6"/>
      <c r="B342" s="6"/>
      <c r="C342" s="6"/>
      <c r="D342" s="6"/>
      <c r="E342" s="50" t="s">
        <v>561</v>
      </c>
      <c r="F342" s="50" t="s">
        <v>561</v>
      </c>
      <c r="G342" s="52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113"/>
      <c r="U342" s="113"/>
      <c r="V342" s="113"/>
      <c r="W342" s="113"/>
      <c r="X342" s="113"/>
      <c r="Y342" s="113"/>
      <c r="Z342" s="53"/>
    </row>
    <row r="343" spans="1:27" ht="63">
      <c r="A343" s="6"/>
      <c r="B343" s="6"/>
      <c r="C343" s="6"/>
      <c r="D343" s="6"/>
      <c r="E343" s="9" t="s">
        <v>584</v>
      </c>
      <c r="F343" s="9" t="s">
        <v>587</v>
      </c>
      <c r="G343" s="76" t="s">
        <v>533</v>
      </c>
      <c r="H343" s="69" t="s">
        <v>551</v>
      </c>
      <c r="I343" s="69" t="s">
        <v>549</v>
      </c>
      <c r="J343" s="69" t="s">
        <v>552</v>
      </c>
      <c r="K343" s="74" t="s">
        <v>512</v>
      </c>
      <c r="L343" s="69" t="s">
        <v>411</v>
      </c>
      <c r="M343" s="69" t="s">
        <v>295</v>
      </c>
      <c r="N343" s="69" t="s">
        <v>296</v>
      </c>
      <c r="O343" s="69" t="s">
        <v>637</v>
      </c>
      <c r="P343" s="91" t="s">
        <v>641</v>
      </c>
      <c r="Q343" s="69" t="s">
        <v>642</v>
      </c>
      <c r="R343" s="69" t="s">
        <v>648</v>
      </c>
      <c r="S343" s="69" t="s">
        <v>652</v>
      </c>
      <c r="T343" s="114" t="s">
        <v>683</v>
      </c>
      <c r="U343" s="114" t="s">
        <v>684</v>
      </c>
      <c r="V343" s="114" t="s">
        <v>699</v>
      </c>
      <c r="W343" s="114" t="s">
        <v>674</v>
      </c>
      <c r="X343" s="114" t="s">
        <v>698</v>
      </c>
      <c r="Y343" s="114" t="s">
        <v>700</v>
      </c>
      <c r="Z343" s="69" t="s">
        <v>643</v>
      </c>
      <c r="AA343" s="91" t="s">
        <v>94</v>
      </c>
    </row>
    <row r="344" spans="1:27" s="53" customFormat="1">
      <c r="A344" s="6"/>
      <c r="B344" s="6"/>
      <c r="C344" s="6"/>
      <c r="D344" s="6"/>
      <c r="E344" s="13"/>
      <c r="F344" s="13"/>
      <c r="G344" s="13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112"/>
      <c r="U344" s="112"/>
      <c r="V344" s="112"/>
      <c r="W344" s="112"/>
      <c r="X344" s="112"/>
      <c r="Y344" s="112"/>
      <c r="Z344" s="47"/>
      <c r="AA344" s="92"/>
    </row>
    <row r="345" spans="1:27" ht="23.25">
      <c r="A345" s="10" t="s">
        <v>214</v>
      </c>
      <c r="B345" s="67" t="s">
        <v>548</v>
      </c>
      <c r="C345" s="6"/>
      <c r="D345" s="6"/>
      <c r="E345" s="13"/>
      <c r="F345" s="13"/>
      <c r="G345" s="13"/>
    </row>
    <row r="346" spans="1:27">
      <c r="A346" s="12"/>
      <c r="B346" s="12"/>
      <c r="C346" s="6"/>
      <c r="D346" s="6"/>
      <c r="E346" s="13"/>
      <c r="F346" s="13"/>
      <c r="G346" s="13"/>
    </row>
    <row r="347" spans="1:27">
      <c r="A347" s="6"/>
      <c r="B347" s="11" t="s">
        <v>110</v>
      </c>
      <c r="C347" s="6"/>
      <c r="D347" s="6"/>
      <c r="E347" s="13"/>
      <c r="F347" s="13"/>
      <c r="G347" s="13"/>
    </row>
    <row r="348" spans="1:27">
      <c r="A348" s="10" t="s">
        <v>111</v>
      </c>
      <c r="B348" s="6"/>
      <c r="C348" s="6" t="s">
        <v>112</v>
      </c>
      <c r="D348" s="6"/>
      <c r="E348" s="55"/>
      <c r="F348" s="55"/>
      <c r="G348" s="55"/>
      <c r="V348" s="112">
        <v>0</v>
      </c>
      <c r="X348" s="112">
        <v>0</v>
      </c>
      <c r="Y348" s="112">
        <v>25000</v>
      </c>
    </row>
    <row r="349" spans="1:27">
      <c r="A349" s="10" t="s">
        <v>113</v>
      </c>
      <c r="B349" s="6"/>
      <c r="C349" s="6" t="s">
        <v>114</v>
      </c>
      <c r="D349" s="6"/>
      <c r="E349" s="55"/>
      <c r="F349" s="55"/>
      <c r="G349" s="55"/>
    </row>
    <row r="350" spans="1:27">
      <c r="A350" s="10" t="s">
        <v>115</v>
      </c>
      <c r="B350" s="6"/>
      <c r="C350" s="6" t="s">
        <v>116</v>
      </c>
      <c r="D350" s="6"/>
      <c r="E350" s="55"/>
      <c r="F350" s="55"/>
      <c r="G350" s="55"/>
    </row>
    <row r="351" spans="1:27">
      <c r="A351" s="10" t="s">
        <v>117</v>
      </c>
      <c r="B351" s="6"/>
      <c r="C351" s="6" t="s">
        <v>118</v>
      </c>
      <c r="D351" s="6"/>
      <c r="E351" s="55"/>
      <c r="F351" s="55"/>
      <c r="G351" s="55"/>
    </row>
    <row r="352" spans="1:27">
      <c r="A352" s="10" t="s">
        <v>119</v>
      </c>
      <c r="B352" s="6"/>
      <c r="C352" s="6" t="s">
        <v>120</v>
      </c>
      <c r="D352" s="6"/>
      <c r="E352" s="55"/>
      <c r="F352" s="55"/>
      <c r="G352" s="55"/>
    </row>
    <row r="353" spans="1:27">
      <c r="A353" s="10" t="s">
        <v>121</v>
      </c>
      <c r="B353" s="6"/>
      <c r="C353" s="6" t="s">
        <v>122</v>
      </c>
      <c r="D353" s="6"/>
      <c r="E353" s="55"/>
      <c r="F353" s="55"/>
      <c r="G353" s="55"/>
    </row>
    <row r="354" spans="1:27">
      <c r="A354" s="10" t="s">
        <v>123</v>
      </c>
      <c r="B354" s="6"/>
      <c r="C354" s="6" t="s">
        <v>124</v>
      </c>
      <c r="D354" s="6"/>
      <c r="E354" s="55"/>
      <c r="F354" s="55"/>
      <c r="G354" s="55"/>
    </row>
    <row r="355" spans="1:27">
      <c r="A355" s="6"/>
      <c r="B355" s="6"/>
      <c r="C355" s="6"/>
      <c r="D355" s="6"/>
      <c r="E355" s="13"/>
      <c r="F355" s="13"/>
      <c r="G355" s="13"/>
    </row>
    <row r="356" spans="1:27">
      <c r="A356" s="6"/>
      <c r="B356" s="6"/>
      <c r="C356" s="6"/>
      <c r="D356" s="6"/>
      <c r="E356" s="55"/>
      <c r="F356" s="55"/>
      <c r="G356" s="55"/>
    </row>
    <row r="357" spans="1:27">
      <c r="A357" s="6"/>
      <c r="B357" s="11" t="s">
        <v>125</v>
      </c>
      <c r="C357" s="6"/>
      <c r="D357" s="6"/>
      <c r="E357" s="13"/>
      <c r="F357" s="13"/>
      <c r="G357" s="13"/>
    </row>
    <row r="358" spans="1:27">
      <c r="A358" s="10">
        <v>511</v>
      </c>
      <c r="B358" s="11"/>
      <c r="C358" s="6" t="s">
        <v>127</v>
      </c>
      <c r="D358" s="6"/>
      <c r="E358" s="55"/>
      <c r="F358" s="55"/>
      <c r="G358" s="55"/>
    </row>
    <row r="359" spans="1:27">
      <c r="A359" s="10" t="s">
        <v>128</v>
      </c>
      <c r="B359" s="6"/>
      <c r="C359" s="6" t="s">
        <v>129</v>
      </c>
      <c r="D359" s="6"/>
      <c r="E359" s="55"/>
      <c r="F359" s="55"/>
      <c r="G359" s="55"/>
    </row>
    <row r="360" spans="1:27">
      <c r="A360" s="10">
        <v>549</v>
      </c>
      <c r="B360" s="6"/>
      <c r="C360" s="6" t="s">
        <v>182</v>
      </c>
      <c r="D360" s="6"/>
      <c r="E360" s="55"/>
      <c r="F360" s="55"/>
      <c r="G360" s="55"/>
    </row>
    <row r="361" spans="1:27">
      <c r="A361" s="10" t="s">
        <v>132</v>
      </c>
      <c r="B361" s="6"/>
      <c r="C361" s="6" t="s">
        <v>133</v>
      </c>
      <c r="D361" s="6"/>
      <c r="E361" s="55"/>
      <c r="F361" s="55"/>
      <c r="G361" s="55"/>
      <c r="P361" s="70">
        <v>500</v>
      </c>
      <c r="Q361" s="70">
        <v>181</v>
      </c>
      <c r="R361" s="70">
        <v>500</v>
      </c>
      <c r="S361" s="70">
        <v>250</v>
      </c>
      <c r="T361" s="115">
        <v>500</v>
      </c>
      <c r="U361" s="115">
        <v>310</v>
      </c>
      <c r="V361" s="115">
        <v>500</v>
      </c>
      <c r="W361" s="115">
        <v>275</v>
      </c>
      <c r="X361" s="121">
        <v>0</v>
      </c>
      <c r="Y361" s="115">
        <v>500</v>
      </c>
      <c r="Z361" s="109">
        <f>(Y361-V361)/V361</f>
        <v>0</v>
      </c>
      <c r="AA361" s="93"/>
    </row>
    <row r="362" spans="1:27">
      <c r="A362" s="10" t="s">
        <v>134</v>
      </c>
      <c r="B362" s="6"/>
      <c r="C362" s="6" t="s">
        <v>135</v>
      </c>
      <c r="D362" s="6"/>
      <c r="E362" s="55"/>
      <c r="F362" s="55"/>
      <c r="G362" s="55"/>
      <c r="X362" s="123"/>
      <c r="Y362" s="110"/>
      <c r="Z362" s="109"/>
    </row>
    <row r="363" spans="1:27">
      <c r="A363" s="10">
        <v>553</v>
      </c>
      <c r="B363" s="6"/>
      <c r="C363" s="6" t="s">
        <v>137</v>
      </c>
      <c r="D363" s="6"/>
      <c r="E363" s="55"/>
      <c r="F363" s="55"/>
      <c r="G363" s="55"/>
      <c r="X363" s="123"/>
      <c r="Y363" s="121">
        <v>500</v>
      </c>
      <c r="Z363" s="109"/>
    </row>
    <row r="364" spans="1:27">
      <c r="A364" s="10" t="s">
        <v>138</v>
      </c>
      <c r="B364" s="6"/>
      <c r="C364" s="6" t="s">
        <v>139</v>
      </c>
      <c r="D364" s="6"/>
      <c r="E364" s="55">
        <v>1250</v>
      </c>
      <c r="F364" s="55">
        <v>1250</v>
      </c>
      <c r="G364" s="55">
        <v>1175.54</v>
      </c>
      <c r="H364" s="55">
        <v>611</v>
      </c>
      <c r="I364" s="55">
        <v>1000</v>
      </c>
      <c r="J364" s="65">
        <v>1500</v>
      </c>
      <c r="K364" s="55">
        <v>1181.1500000000001</v>
      </c>
      <c r="L364" s="65">
        <v>1499.17</v>
      </c>
      <c r="M364" s="65">
        <v>1500</v>
      </c>
      <c r="N364" s="65">
        <v>729.62</v>
      </c>
      <c r="O364" s="65">
        <v>729.62</v>
      </c>
      <c r="P364" s="65">
        <v>1500</v>
      </c>
      <c r="Q364" s="65">
        <v>1147.47</v>
      </c>
      <c r="R364" s="65">
        <v>1500</v>
      </c>
      <c r="S364" s="65">
        <v>730</v>
      </c>
      <c r="T364" s="117">
        <v>1500</v>
      </c>
      <c r="U364" s="117">
        <v>399</v>
      </c>
      <c r="V364" s="117">
        <v>1500</v>
      </c>
      <c r="W364" s="117">
        <v>248.07</v>
      </c>
      <c r="X364" s="116">
        <v>0</v>
      </c>
      <c r="Y364" s="116">
        <v>1500</v>
      </c>
      <c r="Z364" s="109">
        <f t="shared" ref="Z364:Z365" si="120">(Y364-V364)/V364</f>
        <v>0</v>
      </c>
      <c r="AA364" s="96"/>
    </row>
    <row r="365" spans="1:27">
      <c r="A365" s="10" t="s">
        <v>142</v>
      </c>
      <c r="B365" s="6"/>
      <c r="C365" s="6" t="s">
        <v>606</v>
      </c>
      <c r="D365" s="6"/>
      <c r="E365" s="55">
        <v>2250</v>
      </c>
      <c r="F365" s="55">
        <v>1005</v>
      </c>
      <c r="G365" s="55">
        <v>993</v>
      </c>
      <c r="H365" s="55">
        <v>733</v>
      </c>
      <c r="I365" s="65">
        <v>1500</v>
      </c>
      <c r="J365" s="65">
        <v>14200</v>
      </c>
      <c r="K365" s="55">
        <v>0</v>
      </c>
      <c r="L365" s="55">
        <v>0</v>
      </c>
      <c r="M365" s="55">
        <v>1500</v>
      </c>
      <c r="N365" s="55">
        <v>0</v>
      </c>
      <c r="O365" s="55">
        <v>0</v>
      </c>
      <c r="P365" s="55">
        <v>1500</v>
      </c>
      <c r="Q365" s="55">
        <v>350</v>
      </c>
      <c r="R365" s="55">
        <v>1500</v>
      </c>
      <c r="S365" s="55">
        <v>100</v>
      </c>
      <c r="T365" s="116">
        <v>1500</v>
      </c>
      <c r="U365" s="116">
        <v>-250</v>
      </c>
      <c r="V365" s="116">
        <v>1500</v>
      </c>
      <c r="W365" s="116">
        <v>-250</v>
      </c>
      <c r="X365" s="116">
        <v>630.79999999999995</v>
      </c>
      <c r="Y365" s="116">
        <v>1500</v>
      </c>
      <c r="Z365" s="109">
        <f t="shared" si="120"/>
        <v>0</v>
      </c>
      <c r="AA365" s="96"/>
    </row>
    <row r="366" spans="1:27">
      <c r="A366" s="10">
        <v>594</v>
      </c>
      <c r="B366" s="6"/>
      <c r="C366" s="6" t="s">
        <v>607</v>
      </c>
      <c r="D366" s="6"/>
      <c r="E366" s="55">
        <v>100</v>
      </c>
      <c r="F366" s="55">
        <v>0</v>
      </c>
      <c r="G366" s="55">
        <v>0</v>
      </c>
      <c r="H366" s="55">
        <v>0</v>
      </c>
      <c r="I366" s="55">
        <v>0</v>
      </c>
      <c r="J366" s="55">
        <v>100</v>
      </c>
      <c r="K366" s="55">
        <v>0</v>
      </c>
      <c r="L366" s="55">
        <v>0</v>
      </c>
      <c r="M366" s="55">
        <v>100</v>
      </c>
      <c r="N366" s="55">
        <v>0</v>
      </c>
      <c r="O366" s="55">
        <v>0</v>
      </c>
      <c r="P366" s="55">
        <v>100</v>
      </c>
      <c r="Q366" s="55">
        <v>0</v>
      </c>
      <c r="R366" s="55">
        <v>100</v>
      </c>
      <c r="S366" s="55">
        <v>0</v>
      </c>
      <c r="T366" s="116">
        <v>100</v>
      </c>
      <c r="U366" s="116">
        <v>0</v>
      </c>
      <c r="V366" s="116">
        <v>100</v>
      </c>
      <c r="W366" s="116"/>
      <c r="X366" s="116">
        <v>0</v>
      </c>
      <c r="Y366" s="112">
        <v>100</v>
      </c>
      <c r="Z366" s="109">
        <f>(Y366-V366)/V366</f>
        <v>0</v>
      </c>
    </row>
    <row r="367" spans="1:27">
      <c r="A367" s="6"/>
      <c r="B367" s="6"/>
      <c r="C367" s="6"/>
      <c r="D367" s="62" t="s">
        <v>590</v>
      </c>
      <c r="E367" s="63">
        <f t="shared" ref="E367:W367" si="121">SUM(E358:E366)</f>
        <v>3600</v>
      </c>
      <c r="F367" s="63">
        <f t="shared" si="121"/>
        <v>2255</v>
      </c>
      <c r="G367" s="63">
        <f t="shared" si="121"/>
        <v>2168.54</v>
      </c>
      <c r="H367" s="63">
        <f t="shared" si="121"/>
        <v>1344</v>
      </c>
      <c r="I367" s="63">
        <f t="shared" si="121"/>
        <v>2500</v>
      </c>
      <c r="J367" s="63">
        <f t="shared" si="121"/>
        <v>15800</v>
      </c>
      <c r="K367" s="63">
        <f t="shared" si="121"/>
        <v>1181.1500000000001</v>
      </c>
      <c r="L367" s="63">
        <f t="shared" si="121"/>
        <v>1499.17</v>
      </c>
      <c r="M367" s="63">
        <f t="shared" si="121"/>
        <v>3100</v>
      </c>
      <c r="N367" s="63">
        <f t="shared" si="121"/>
        <v>729.62</v>
      </c>
      <c r="O367" s="63">
        <f t="shared" si="121"/>
        <v>729.62</v>
      </c>
      <c r="P367" s="63">
        <f t="shared" si="121"/>
        <v>3600</v>
      </c>
      <c r="Q367" s="63">
        <f t="shared" si="121"/>
        <v>1678.47</v>
      </c>
      <c r="R367" s="63">
        <f t="shared" si="121"/>
        <v>3600</v>
      </c>
      <c r="S367" s="63">
        <f t="shared" si="121"/>
        <v>1080</v>
      </c>
      <c r="T367" s="120">
        <f t="shared" si="121"/>
        <v>3600</v>
      </c>
      <c r="U367" s="120">
        <f t="shared" si="121"/>
        <v>459</v>
      </c>
      <c r="V367" s="120">
        <f t="shared" si="121"/>
        <v>3600</v>
      </c>
      <c r="W367" s="120">
        <f t="shared" si="121"/>
        <v>273.06999999999994</v>
      </c>
      <c r="X367" s="126">
        <f t="shared" ref="X367" si="122">SUM(X358:X366)</f>
        <v>630.79999999999995</v>
      </c>
      <c r="Y367" s="126">
        <f>SUM(Y359:Y366)</f>
        <v>4100</v>
      </c>
      <c r="Z367" s="109">
        <f t="shared" ref="Z367:Z380" si="123">(Y367-V367)/V367</f>
        <v>0.1388888888888889</v>
      </c>
    </row>
    <row r="368" spans="1:27">
      <c r="A368" s="6"/>
      <c r="B368" s="6"/>
      <c r="C368" s="6" t="s">
        <v>9</v>
      </c>
      <c r="D368" s="6"/>
      <c r="E368" s="55"/>
      <c r="F368" s="55"/>
      <c r="G368" s="55"/>
      <c r="L368" s="53"/>
      <c r="M368" s="53"/>
      <c r="N368" s="53"/>
      <c r="O368" s="53"/>
      <c r="P368" s="53"/>
      <c r="Q368" s="53"/>
      <c r="R368" s="53"/>
      <c r="S368" s="53"/>
      <c r="T368" s="113"/>
      <c r="U368" s="113"/>
      <c r="V368" s="113"/>
      <c r="W368" s="113"/>
      <c r="X368" s="123"/>
      <c r="Z368" s="109"/>
    </row>
    <row r="369" spans="1:27">
      <c r="A369" s="6"/>
      <c r="B369" s="11" t="s">
        <v>156</v>
      </c>
      <c r="C369" s="6"/>
      <c r="D369" s="6"/>
      <c r="E369" s="13"/>
      <c r="F369" s="13"/>
      <c r="G369" s="13"/>
      <c r="L369" s="53"/>
      <c r="M369" s="53"/>
      <c r="N369" s="53"/>
      <c r="O369" s="53"/>
      <c r="P369" s="53"/>
      <c r="Q369" s="53"/>
      <c r="R369" s="53"/>
      <c r="S369" s="53"/>
      <c r="T369" s="113"/>
      <c r="U369" s="113"/>
      <c r="V369" s="113"/>
      <c r="W369" s="113"/>
      <c r="X369" s="123"/>
      <c r="Z369" s="109"/>
    </row>
    <row r="370" spans="1:27">
      <c r="A370" s="10">
        <v>611</v>
      </c>
      <c r="B370" s="11"/>
      <c r="C370" s="6" t="s">
        <v>526</v>
      </c>
      <c r="D370" s="6"/>
      <c r="E370" s="55"/>
      <c r="F370" s="55"/>
      <c r="G370" s="55"/>
      <c r="L370" s="53"/>
      <c r="M370" s="53"/>
      <c r="N370" s="53"/>
      <c r="O370" s="53"/>
      <c r="P370" s="53"/>
      <c r="Q370" s="53"/>
      <c r="R370" s="53"/>
      <c r="S370" s="53"/>
      <c r="T370" s="113"/>
      <c r="U370" s="113"/>
      <c r="V370" s="113"/>
      <c r="W370" s="113"/>
      <c r="X370" s="123"/>
      <c r="Y370" s="110"/>
      <c r="Z370" s="109"/>
    </row>
    <row r="371" spans="1:27">
      <c r="A371" s="10">
        <v>612</v>
      </c>
      <c r="B371" s="11"/>
      <c r="C371" s="6" t="s">
        <v>186</v>
      </c>
      <c r="D371" s="6"/>
      <c r="E371" s="55"/>
      <c r="F371" s="55"/>
      <c r="G371" s="55"/>
      <c r="L371" s="53"/>
      <c r="M371" s="53"/>
      <c r="N371" s="53"/>
      <c r="O371" s="53"/>
      <c r="P371" s="53"/>
      <c r="Q371" s="53"/>
      <c r="R371" s="53"/>
      <c r="S371" s="53"/>
      <c r="T371" s="113"/>
      <c r="U371" s="113"/>
      <c r="V371" s="113"/>
      <c r="W371" s="113"/>
      <c r="X371" s="123"/>
      <c r="Y371" s="110"/>
      <c r="Z371" s="109"/>
    </row>
    <row r="372" spans="1:27">
      <c r="A372" s="10" t="s">
        <v>157</v>
      </c>
      <c r="B372" s="6"/>
      <c r="C372" s="6" t="s">
        <v>158</v>
      </c>
      <c r="D372" s="6"/>
      <c r="E372" s="55">
        <v>750</v>
      </c>
      <c r="F372" s="55">
        <v>225</v>
      </c>
      <c r="G372" s="55">
        <v>319.39</v>
      </c>
      <c r="H372" s="55">
        <v>224</v>
      </c>
      <c r="I372" s="55">
        <v>500</v>
      </c>
      <c r="J372" s="65">
        <v>800</v>
      </c>
      <c r="K372" s="55">
        <v>741.04</v>
      </c>
      <c r="L372" s="65">
        <v>790.04</v>
      </c>
      <c r="M372" s="65">
        <v>1000</v>
      </c>
      <c r="N372" s="65">
        <v>473.93</v>
      </c>
      <c r="O372" s="65">
        <v>522.92999999999995</v>
      </c>
      <c r="P372" s="65">
        <v>1000</v>
      </c>
      <c r="Q372" s="65">
        <v>292.36</v>
      </c>
      <c r="R372" s="65">
        <v>1000</v>
      </c>
      <c r="S372" s="65">
        <v>436</v>
      </c>
      <c r="T372" s="117">
        <v>1000</v>
      </c>
      <c r="U372" s="117">
        <v>254</v>
      </c>
      <c r="V372" s="117">
        <v>1000</v>
      </c>
      <c r="W372" s="117">
        <v>253.93</v>
      </c>
      <c r="X372" s="116">
        <v>301.24</v>
      </c>
      <c r="Y372" s="116">
        <v>1000</v>
      </c>
      <c r="Z372" s="109">
        <f t="shared" si="123"/>
        <v>0</v>
      </c>
    </row>
    <row r="373" spans="1:27">
      <c r="A373" s="10">
        <v>652</v>
      </c>
      <c r="B373" s="6"/>
      <c r="C373" s="6" t="s">
        <v>160</v>
      </c>
      <c r="D373" s="6"/>
      <c r="E373" s="55"/>
      <c r="F373" s="55"/>
      <c r="G373" s="55"/>
      <c r="L373" s="53"/>
      <c r="M373" s="53"/>
      <c r="N373" s="53"/>
      <c r="O373" s="53"/>
      <c r="P373" s="53"/>
      <c r="Q373" s="53"/>
      <c r="R373" s="53"/>
      <c r="S373" s="53"/>
      <c r="T373" s="113"/>
      <c r="U373" s="113"/>
      <c r="V373" s="113"/>
      <c r="W373" s="113"/>
      <c r="X373" s="123"/>
      <c r="Y373" s="110"/>
      <c r="Z373" s="109"/>
      <c r="AA373" s="127"/>
    </row>
    <row r="374" spans="1:27">
      <c r="A374" s="6"/>
      <c r="B374" s="6"/>
      <c r="C374" s="6"/>
      <c r="D374" s="62" t="s">
        <v>590</v>
      </c>
      <c r="E374" s="63">
        <f t="shared" ref="E374:J374" si="124">SUM(E370:E373)</f>
        <v>750</v>
      </c>
      <c r="F374" s="63">
        <f t="shared" si="124"/>
        <v>225</v>
      </c>
      <c r="G374" s="63">
        <f t="shared" si="124"/>
        <v>319.39</v>
      </c>
      <c r="H374" s="63">
        <f t="shared" si="124"/>
        <v>224</v>
      </c>
      <c r="I374" s="63">
        <f t="shared" si="124"/>
        <v>500</v>
      </c>
      <c r="J374" s="63">
        <f t="shared" si="124"/>
        <v>800</v>
      </c>
      <c r="K374" s="63">
        <f t="shared" ref="K374:W374" si="125">SUM(K370:K373)</f>
        <v>741.04</v>
      </c>
      <c r="L374" s="63">
        <f t="shared" si="125"/>
        <v>790.04</v>
      </c>
      <c r="M374" s="63">
        <f t="shared" si="125"/>
        <v>1000</v>
      </c>
      <c r="N374" s="63">
        <f t="shared" si="125"/>
        <v>473.93</v>
      </c>
      <c r="O374" s="63">
        <f t="shared" si="125"/>
        <v>522.92999999999995</v>
      </c>
      <c r="P374" s="63">
        <f t="shared" si="125"/>
        <v>1000</v>
      </c>
      <c r="Q374" s="63">
        <f t="shared" si="125"/>
        <v>292.36</v>
      </c>
      <c r="R374" s="63">
        <f t="shared" si="125"/>
        <v>1000</v>
      </c>
      <c r="S374" s="63">
        <f t="shared" si="125"/>
        <v>436</v>
      </c>
      <c r="T374" s="120">
        <f t="shared" si="125"/>
        <v>1000</v>
      </c>
      <c r="U374" s="120">
        <f t="shared" si="125"/>
        <v>254</v>
      </c>
      <c r="V374" s="120">
        <f>SUM(V370:V373)</f>
        <v>1000</v>
      </c>
      <c r="W374" s="120">
        <f t="shared" si="125"/>
        <v>253.93</v>
      </c>
      <c r="X374" s="126">
        <f t="shared" ref="X374" si="126">SUM(X370:X373)</f>
        <v>301.24</v>
      </c>
      <c r="Y374" s="126">
        <f t="shared" ref="Y374" si="127">SUM(Y370:Y373)</f>
        <v>1000</v>
      </c>
      <c r="Z374" s="109">
        <f t="shared" si="123"/>
        <v>0</v>
      </c>
      <c r="AA374" s="128"/>
    </row>
    <row r="375" spans="1:27">
      <c r="A375" s="6"/>
      <c r="B375" s="6"/>
      <c r="C375" s="6"/>
      <c r="D375" s="6"/>
      <c r="E375" s="55"/>
      <c r="F375" s="55"/>
      <c r="G375" s="55"/>
      <c r="L375" s="53"/>
      <c r="M375" s="53"/>
      <c r="N375" s="53"/>
      <c r="O375" s="53"/>
      <c r="P375" s="53"/>
      <c r="Q375" s="53"/>
      <c r="R375" s="53"/>
      <c r="S375" s="53"/>
      <c r="T375" s="113"/>
      <c r="U375" s="113"/>
      <c r="V375" s="113"/>
      <c r="W375" s="113"/>
      <c r="X375" s="123"/>
      <c r="Y375" s="110"/>
      <c r="Z375" s="109"/>
    </row>
    <row r="376" spans="1:27">
      <c r="A376" s="6"/>
      <c r="B376" s="11" t="s">
        <v>161</v>
      </c>
      <c r="C376" s="6"/>
      <c r="D376" s="6"/>
      <c r="E376" s="13"/>
      <c r="F376" s="13"/>
      <c r="G376" s="13"/>
      <c r="L376" s="53"/>
      <c r="M376" s="53"/>
      <c r="N376" s="53"/>
      <c r="O376" s="53"/>
      <c r="P376" s="53"/>
      <c r="Q376" s="53"/>
      <c r="R376" s="53"/>
      <c r="S376" s="53"/>
      <c r="T376" s="113"/>
      <c r="U376" s="113"/>
      <c r="V376" s="113"/>
      <c r="W376" s="113"/>
      <c r="X376" s="123"/>
      <c r="Y376" s="110"/>
      <c r="Z376" s="109"/>
    </row>
    <row r="377" spans="1:27">
      <c r="A377" s="10" t="s">
        <v>162</v>
      </c>
      <c r="B377" s="6"/>
      <c r="C377" s="6" t="s">
        <v>163</v>
      </c>
      <c r="D377" s="6"/>
      <c r="E377" s="55">
        <v>3000</v>
      </c>
      <c r="F377" s="55">
        <v>396</v>
      </c>
      <c r="G377" s="55">
        <v>179.99</v>
      </c>
      <c r="H377" s="55">
        <v>60</v>
      </c>
      <c r="I377" s="55">
        <v>250</v>
      </c>
      <c r="J377" s="55">
        <v>2000</v>
      </c>
      <c r="K377" s="55">
        <v>187.5</v>
      </c>
      <c r="L377" s="65">
        <v>187.5</v>
      </c>
      <c r="M377" s="55">
        <v>2000</v>
      </c>
      <c r="N377" s="55">
        <v>0</v>
      </c>
      <c r="O377" s="55">
        <v>0</v>
      </c>
      <c r="P377" s="55">
        <v>2000</v>
      </c>
      <c r="Q377" s="55">
        <v>89.98</v>
      </c>
      <c r="R377" s="55">
        <v>2000</v>
      </c>
      <c r="S377" s="55">
        <v>0</v>
      </c>
      <c r="T377" s="116">
        <v>2000</v>
      </c>
      <c r="U377" s="116">
        <v>0</v>
      </c>
      <c r="V377" s="116">
        <v>7000</v>
      </c>
      <c r="W377" s="116">
        <v>0</v>
      </c>
      <c r="X377" s="116">
        <v>5000</v>
      </c>
      <c r="Y377" s="116">
        <v>8000</v>
      </c>
      <c r="Z377" s="109">
        <f t="shared" si="123"/>
        <v>0.14285714285714285</v>
      </c>
    </row>
    <row r="378" spans="1:27">
      <c r="A378" s="6"/>
      <c r="B378" s="6"/>
      <c r="C378" s="20"/>
      <c r="D378" s="20"/>
      <c r="E378" s="13"/>
      <c r="F378" s="13" t="s">
        <v>9</v>
      </c>
      <c r="G378" s="13"/>
      <c r="X378" s="123"/>
      <c r="Y378" s="69"/>
      <c r="Z378" s="109"/>
    </row>
    <row r="379" spans="1:27">
      <c r="A379" s="6"/>
      <c r="B379" s="11" t="s">
        <v>164</v>
      </c>
      <c r="C379" s="6"/>
      <c r="D379" s="6"/>
      <c r="E379" s="13"/>
      <c r="F379" s="13"/>
      <c r="G379" s="13"/>
      <c r="X379" s="123"/>
      <c r="Y379" s="110"/>
      <c r="Z379" s="109"/>
    </row>
    <row r="380" spans="1:27">
      <c r="A380" s="10" t="s">
        <v>169</v>
      </c>
      <c r="B380" s="6"/>
      <c r="C380" s="6" t="s">
        <v>170</v>
      </c>
      <c r="D380" s="6"/>
      <c r="E380" s="55">
        <v>250</v>
      </c>
      <c r="F380" s="55">
        <v>0</v>
      </c>
      <c r="G380" s="55">
        <v>294</v>
      </c>
      <c r="H380" s="55">
        <v>147</v>
      </c>
      <c r="I380" s="65">
        <v>300</v>
      </c>
      <c r="J380" s="55">
        <v>250</v>
      </c>
      <c r="K380" s="55">
        <v>0</v>
      </c>
      <c r="L380" s="55">
        <v>0</v>
      </c>
      <c r="M380" s="55">
        <v>250</v>
      </c>
      <c r="N380" s="55">
        <v>29</v>
      </c>
      <c r="O380" s="55">
        <v>100</v>
      </c>
      <c r="P380" s="55">
        <v>250</v>
      </c>
      <c r="Q380" s="55">
        <v>0</v>
      </c>
      <c r="R380" s="55">
        <v>250</v>
      </c>
      <c r="S380" s="55">
        <v>0</v>
      </c>
      <c r="T380" s="116">
        <v>250</v>
      </c>
      <c r="U380" s="116">
        <v>0</v>
      </c>
      <c r="V380" s="116">
        <v>750</v>
      </c>
      <c r="W380" s="116">
        <v>0</v>
      </c>
      <c r="X380" s="116"/>
      <c r="Y380" s="116">
        <v>750</v>
      </c>
      <c r="Z380" s="109">
        <f t="shared" si="123"/>
        <v>0</v>
      </c>
    </row>
    <row r="381" spans="1:27">
      <c r="A381" s="6"/>
      <c r="B381" s="6"/>
      <c r="C381" s="6"/>
      <c r="D381" s="6"/>
      <c r="E381" s="19"/>
      <c r="F381" s="19"/>
      <c r="G381" s="19"/>
      <c r="X381" s="123"/>
      <c r="Y381" s="110"/>
      <c r="Z381" s="109"/>
    </row>
    <row r="382" spans="1:27">
      <c r="A382" s="6"/>
      <c r="B382" s="12"/>
      <c r="C382" s="12" t="s">
        <v>171</v>
      </c>
      <c r="D382" s="12"/>
      <c r="E382" s="56">
        <f t="shared" ref="E382:Y382" si="128">E367+E374+E377+E380</f>
        <v>7600</v>
      </c>
      <c r="F382" s="56">
        <f t="shared" si="128"/>
        <v>2876</v>
      </c>
      <c r="G382" s="56">
        <f t="shared" si="128"/>
        <v>2961.92</v>
      </c>
      <c r="H382" s="56">
        <f t="shared" si="128"/>
        <v>1775</v>
      </c>
      <c r="I382" s="56">
        <f t="shared" si="128"/>
        <v>3550</v>
      </c>
      <c r="J382" s="56">
        <f t="shared" si="128"/>
        <v>18850</v>
      </c>
      <c r="K382" s="56">
        <f t="shared" si="128"/>
        <v>2109.69</v>
      </c>
      <c r="L382" s="56">
        <f t="shared" si="128"/>
        <v>2476.71</v>
      </c>
      <c r="M382" s="56">
        <f t="shared" si="128"/>
        <v>6350</v>
      </c>
      <c r="N382" s="56">
        <f t="shared" si="128"/>
        <v>1232.55</v>
      </c>
      <c r="O382" s="56">
        <f t="shared" si="128"/>
        <v>1352.55</v>
      </c>
      <c r="P382" s="56">
        <f t="shared" si="128"/>
        <v>6850</v>
      </c>
      <c r="Q382" s="56">
        <f t="shared" si="128"/>
        <v>2060.81</v>
      </c>
      <c r="R382" s="56">
        <f t="shared" si="128"/>
        <v>6850</v>
      </c>
      <c r="S382" s="56">
        <f t="shared" si="128"/>
        <v>1516</v>
      </c>
      <c r="T382" s="118">
        <f t="shared" si="128"/>
        <v>6850</v>
      </c>
      <c r="U382" s="118">
        <v>254</v>
      </c>
      <c r="V382" s="118">
        <f>V367+V374+V377+V380</f>
        <v>12350</v>
      </c>
      <c r="W382" s="118">
        <f t="shared" si="128"/>
        <v>527</v>
      </c>
      <c r="X382" s="124">
        <f t="shared" si="128"/>
        <v>5932.04</v>
      </c>
      <c r="Y382" s="124">
        <f t="shared" si="128"/>
        <v>13850</v>
      </c>
      <c r="Z382" s="109">
        <f>(Y382-V382)/V382</f>
        <v>0.1214574898785425</v>
      </c>
    </row>
    <row r="383" spans="1:27">
      <c r="A383" s="12"/>
      <c r="B383" s="12"/>
      <c r="C383" s="6"/>
      <c r="D383" s="6"/>
      <c r="E383" s="21"/>
      <c r="F383" s="21"/>
      <c r="G383" s="21"/>
    </row>
    <row r="384" spans="1:27">
      <c r="A384" s="12"/>
      <c r="B384" s="12"/>
      <c r="C384" s="6"/>
      <c r="D384" s="6"/>
      <c r="E384" s="21"/>
      <c r="F384" s="21"/>
      <c r="G384" s="21"/>
    </row>
    <row r="385" spans="1:27">
      <c r="A385" s="12"/>
      <c r="B385" s="12"/>
      <c r="C385" s="6"/>
      <c r="D385" s="6"/>
      <c r="E385" s="21"/>
      <c r="F385" s="21"/>
      <c r="G385" s="21"/>
    </row>
    <row r="386" spans="1:27">
      <c r="A386" s="6"/>
      <c r="B386" s="6"/>
      <c r="C386" s="6"/>
      <c r="D386" s="6"/>
      <c r="E386" s="50" t="s">
        <v>561</v>
      </c>
      <c r="F386" s="50" t="s">
        <v>561</v>
      </c>
      <c r="G386" s="52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113"/>
      <c r="U386" s="113"/>
      <c r="V386" s="113"/>
      <c r="W386" s="113"/>
      <c r="X386" s="113"/>
      <c r="Y386" s="113"/>
      <c r="Z386" s="53"/>
    </row>
    <row r="387" spans="1:27" ht="63">
      <c r="A387" s="6"/>
      <c r="B387" s="6"/>
      <c r="C387" s="6"/>
      <c r="D387" s="6"/>
      <c r="E387" s="9" t="s">
        <v>584</v>
      </c>
      <c r="F387" s="9" t="s">
        <v>587</v>
      </c>
      <c r="G387" s="76" t="s">
        <v>533</v>
      </c>
      <c r="H387" s="69" t="s">
        <v>551</v>
      </c>
      <c r="I387" s="69" t="s">
        <v>549</v>
      </c>
      <c r="J387" s="69" t="s">
        <v>552</v>
      </c>
      <c r="K387" s="74" t="s">
        <v>512</v>
      </c>
      <c r="L387" s="69" t="s">
        <v>411</v>
      </c>
      <c r="M387" s="69" t="s">
        <v>295</v>
      </c>
      <c r="N387" s="69" t="s">
        <v>296</v>
      </c>
      <c r="O387" s="69" t="s">
        <v>637</v>
      </c>
      <c r="P387" s="91" t="s">
        <v>641</v>
      </c>
      <c r="Q387" s="69" t="s">
        <v>642</v>
      </c>
      <c r="R387" s="69" t="s">
        <v>648</v>
      </c>
      <c r="S387" s="69" t="s">
        <v>652</v>
      </c>
      <c r="T387" s="114" t="s">
        <v>683</v>
      </c>
      <c r="U387" s="114" t="s">
        <v>684</v>
      </c>
      <c r="V387" s="114" t="s">
        <v>699</v>
      </c>
      <c r="W387" s="114" t="s">
        <v>674</v>
      </c>
      <c r="X387" s="114" t="s">
        <v>698</v>
      </c>
      <c r="Y387" s="114" t="s">
        <v>700</v>
      </c>
      <c r="Z387" s="69" t="s">
        <v>643</v>
      </c>
    </row>
    <row r="388" spans="1:27" ht="23.25">
      <c r="A388" s="10" t="s">
        <v>215</v>
      </c>
      <c r="B388" s="67" t="s">
        <v>218</v>
      </c>
      <c r="C388" s="6"/>
      <c r="D388" s="6"/>
      <c r="E388" s="22"/>
      <c r="F388" s="22"/>
      <c r="G388" s="22"/>
    </row>
    <row r="389" spans="1:27">
      <c r="A389" s="6"/>
      <c r="B389" s="6"/>
      <c r="C389" s="6"/>
      <c r="D389" s="6"/>
      <c r="E389" s="22"/>
      <c r="F389" s="22"/>
      <c r="G389" s="22"/>
    </row>
    <row r="390" spans="1:27">
      <c r="A390" s="6"/>
      <c r="B390" s="11" t="s">
        <v>125</v>
      </c>
      <c r="C390" s="6"/>
      <c r="D390" s="6"/>
      <c r="E390" s="13"/>
      <c r="F390" s="13"/>
      <c r="G390" s="13"/>
    </row>
    <row r="391" spans="1:27">
      <c r="A391" s="10" t="s">
        <v>219</v>
      </c>
      <c r="B391" s="6"/>
      <c r="C391" s="6" t="s">
        <v>220</v>
      </c>
      <c r="D391" s="6"/>
      <c r="E391" s="55">
        <v>5000</v>
      </c>
      <c r="F391" s="55">
        <v>3871</v>
      </c>
      <c r="G391" s="55">
        <v>0</v>
      </c>
      <c r="H391" s="55">
        <v>0</v>
      </c>
      <c r="I391" s="55">
        <v>0</v>
      </c>
      <c r="J391" s="55">
        <v>1000</v>
      </c>
      <c r="K391" s="55">
        <v>0</v>
      </c>
      <c r="L391" s="55">
        <v>0</v>
      </c>
      <c r="M391" s="65">
        <v>6972</v>
      </c>
      <c r="N391" s="65">
        <v>0</v>
      </c>
      <c r="O391" s="65">
        <v>0</v>
      </c>
      <c r="P391" s="65">
        <v>10000</v>
      </c>
      <c r="Q391" s="65">
        <v>0</v>
      </c>
      <c r="R391" s="65">
        <v>10000</v>
      </c>
      <c r="S391" s="65">
        <v>0</v>
      </c>
      <c r="T391" s="117">
        <v>10000</v>
      </c>
      <c r="U391" s="117">
        <v>0</v>
      </c>
      <c r="V391" s="117">
        <v>10000</v>
      </c>
      <c r="W391" s="117">
        <v>0</v>
      </c>
      <c r="X391" s="116">
        <v>0</v>
      </c>
      <c r="Y391" s="132">
        <v>5000</v>
      </c>
      <c r="Z391" s="84">
        <f>(Y391-V391)/V391</f>
        <v>-0.5</v>
      </c>
    </row>
    <row r="392" spans="1:27" s="53" customFormat="1">
      <c r="A392" s="10" t="s">
        <v>221</v>
      </c>
      <c r="B392" s="6"/>
      <c r="C392" s="6" t="s">
        <v>222</v>
      </c>
      <c r="D392" s="6"/>
      <c r="E392" s="55"/>
      <c r="F392" s="55"/>
      <c r="G392" s="55"/>
      <c r="H392" s="47"/>
      <c r="I392" s="47"/>
      <c r="J392" s="47"/>
      <c r="K392" s="47"/>
      <c r="M392" s="47"/>
      <c r="N392" s="47"/>
      <c r="O392" s="47"/>
      <c r="P392" s="47"/>
      <c r="Q392" s="47"/>
      <c r="R392" s="47"/>
      <c r="S392" s="47"/>
      <c r="T392" s="112"/>
      <c r="U392" s="112"/>
      <c r="V392" s="112"/>
      <c r="W392" s="112"/>
      <c r="X392" s="123"/>
      <c r="Y392" s="110"/>
      <c r="Z392" s="84"/>
      <c r="AA392" s="92"/>
    </row>
    <row r="393" spans="1:27">
      <c r="A393" s="10" t="s">
        <v>223</v>
      </c>
      <c r="B393" s="6"/>
      <c r="C393" s="6" t="s">
        <v>224</v>
      </c>
      <c r="D393" s="6"/>
      <c r="E393" s="55"/>
      <c r="F393" s="55"/>
      <c r="G393" s="55"/>
      <c r="L393" s="53"/>
      <c r="X393" s="123"/>
      <c r="Y393" s="110"/>
      <c r="Z393" s="84"/>
    </row>
    <row r="394" spans="1:27">
      <c r="A394" s="10" t="s">
        <v>225</v>
      </c>
      <c r="B394" s="6"/>
      <c r="C394" s="6" t="s">
        <v>420</v>
      </c>
      <c r="D394" s="6"/>
      <c r="E394" s="55">
        <v>3000</v>
      </c>
      <c r="F394" s="55">
        <v>80</v>
      </c>
      <c r="G394" s="55">
        <v>69</v>
      </c>
      <c r="H394" s="55">
        <v>69</v>
      </c>
      <c r="I394" s="55">
        <v>250</v>
      </c>
      <c r="J394" s="55">
        <v>1000</v>
      </c>
      <c r="K394" s="55">
        <v>0</v>
      </c>
      <c r="L394" s="55">
        <v>0</v>
      </c>
      <c r="M394" s="65">
        <v>5000</v>
      </c>
      <c r="N394" s="65">
        <v>0</v>
      </c>
      <c r="O394" s="65">
        <v>0</v>
      </c>
      <c r="P394" s="65">
        <v>5000</v>
      </c>
      <c r="Q394" s="65">
        <v>0</v>
      </c>
      <c r="R394" s="65">
        <v>5000</v>
      </c>
      <c r="S394" s="65">
        <v>0</v>
      </c>
      <c r="T394" s="117">
        <v>5000</v>
      </c>
      <c r="U394" s="117">
        <v>0</v>
      </c>
      <c r="V394" s="117">
        <v>5000</v>
      </c>
      <c r="W394" s="117">
        <v>0</v>
      </c>
      <c r="X394" s="116">
        <v>0</v>
      </c>
      <c r="Y394" s="132">
        <v>2500</v>
      </c>
      <c r="Z394" s="84">
        <f t="shared" ref="Z394:Z415" si="129">(Y394-V394)/V394</f>
        <v>-0.5</v>
      </c>
    </row>
    <row r="395" spans="1:27">
      <c r="A395" s="10" t="s">
        <v>421</v>
      </c>
      <c r="B395" s="6"/>
      <c r="C395" s="6" t="s">
        <v>422</v>
      </c>
      <c r="D395" s="6"/>
      <c r="E395" s="55"/>
      <c r="F395" s="55"/>
      <c r="G395" s="55"/>
      <c r="L395" s="53"/>
      <c r="X395" s="123"/>
      <c r="Y395" s="110"/>
      <c r="Z395" s="84"/>
    </row>
    <row r="396" spans="1:27">
      <c r="A396" s="10" t="s">
        <v>423</v>
      </c>
      <c r="B396" s="6"/>
      <c r="C396" s="6" t="s">
        <v>424</v>
      </c>
      <c r="D396" s="6"/>
      <c r="E396" s="55">
        <v>500</v>
      </c>
      <c r="F396" s="55">
        <v>0</v>
      </c>
      <c r="G396" s="55">
        <v>0</v>
      </c>
      <c r="H396" s="55">
        <v>0</v>
      </c>
      <c r="I396" s="55">
        <v>0</v>
      </c>
      <c r="J396" s="55">
        <v>500</v>
      </c>
      <c r="K396" s="55">
        <v>0</v>
      </c>
      <c r="L396" s="55">
        <v>0</v>
      </c>
      <c r="M396" s="55">
        <v>500</v>
      </c>
      <c r="N396" s="55">
        <v>0</v>
      </c>
      <c r="O396" s="55">
        <v>0</v>
      </c>
      <c r="P396" s="55">
        <v>500</v>
      </c>
      <c r="Q396" s="55">
        <v>0</v>
      </c>
      <c r="R396" s="55">
        <v>500</v>
      </c>
      <c r="S396" s="55">
        <v>0</v>
      </c>
      <c r="T396" s="116">
        <v>500</v>
      </c>
      <c r="U396" s="116"/>
      <c r="V396" s="116">
        <v>1500</v>
      </c>
      <c r="W396" s="116">
        <v>0</v>
      </c>
      <c r="X396" s="116">
        <v>0</v>
      </c>
      <c r="Y396" s="132">
        <v>1500</v>
      </c>
      <c r="Z396" s="84">
        <f t="shared" si="129"/>
        <v>0</v>
      </c>
    </row>
    <row r="397" spans="1:27">
      <c r="A397" s="10" t="s">
        <v>425</v>
      </c>
      <c r="B397" s="6"/>
      <c r="C397" s="6" t="s">
        <v>426</v>
      </c>
      <c r="D397" s="6"/>
      <c r="E397" s="55">
        <v>75000</v>
      </c>
      <c r="F397" s="55">
        <v>66000</v>
      </c>
      <c r="G397" s="55">
        <v>73368.5</v>
      </c>
      <c r="H397" s="55">
        <v>52056</v>
      </c>
      <c r="I397" s="55">
        <v>75000</v>
      </c>
      <c r="J397" s="55">
        <v>75000</v>
      </c>
      <c r="K397" s="55">
        <v>44152.55</v>
      </c>
      <c r="L397" s="65">
        <v>61274.55</v>
      </c>
      <c r="M397" s="55">
        <v>77814</v>
      </c>
      <c r="N397" s="55">
        <v>57324</v>
      </c>
      <c r="O397" s="55">
        <v>77814</v>
      </c>
      <c r="P397" s="55">
        <v>75000</v>
      </c>
      <c r="Q397" s="55">
        <v>62614.64</v>
      </c>
      <c r="R397" s="55">
        <v>75000</v>
      </c>
      <c r="S397" s="55">
        <v>48412</v>
      </c>
      <c r="T397" s="116">
        <v>75000</v>
      </c>
      <c r="U397" s="116">
        <v>36091</v>
      </c>
      <c r="V397" s="116">
        <v>75000</v>
      </c>
      <c r="W397" s="116">
        <v>27666.97</v>
      </c>
      <c r="X397" s="116">
        <v>19691</v>
      </c>
      <c r="Y397" s="132">
        <v>60000</v>
      </c>
      <c r="Z397" s="84">
        <f t="shared" si="129"/>
        <v>-0.2</v>
      </c>
      <c r="AA397" s="93"/>
    </row>
    <row r="398" spans="1:27">
      <c r="A398" s="10" t="s">
        <v>427</v>
      </c>
      <c r="B398" s="6"/>
      <c r="C398" s="6" t="s">
        <v>428</v>
      </c>
      <c r="D398" s="6"/>
      <c r="E398" s="55">
        <v>12500</v>
      </c>
      <c r="F398" s="55">
        <v>8100</v>
      </c>
      <c r="G398" s="55">
        <v>8103</v>
      </c>
      <c r="H398" s="55">
        <v>5544</v>
      </c>
      <c r="I398" s="55">
        <v>9000</v>
      </c>
      <c r="J398" s="55">
        <v>12500</v>
      </c>
      <c r="K398" s="55">
        <v>7319</v>
      </c>
      <c r="L398" s="65">
        <v>9134</v>
      </c>
      <c r="M398" s="55">
        <v>12714</v>
      </c>
      <c r="N398" s="55">
        <v>10048</v>
      </c>
      <c r="O398" s="55">
        <v>12714</v>
      </c>
      <c r="P398" s="55">
        <v>12500</v>
      </c>
      <c r="Q398" s="55">
        <v>10786</v>
      </c>
      <c r="R398" s="55">
        <v>13000</v>
      </c>
      <c r="S398" s="55">
        <v>9538</v>
      </c>
      <c r="T398" s="116">
        <v>13000</v>
      </c>
      <c r="U398" s="116">
        <v>8005</v>
      </c>
      <c r="V398" s="116">
        <v>12000</v>
      </c>
      <c r="W398" s="116">
        <v>6256</v>
      </c>
      <c r="X398" s="116">
        <v>3792</v>
      </c>
      <c r="Y398" s="132">
        <v>10000</v>
      </c>
      <c r="Z398" s="84">
        <f t="shared" si="129"/>
        <v>-0.16666666666666666</v>
      </c>
    </row>
    <row r="399" spans="1:27">
      <c r="A399" s="10">
        <v>589</v>
      </c>
      <c r="C399" s="6" t="s">
        <v>703</v>
      </c>
      <c r="T399" s="47"/>
      <c r="U399" s="47"/>
      <c r="V399" s="47"/>
      <c r="W399" s="47"/>
      <c r="X399" s="47"/>
      <c r="Y399" s="82">
        <v>5000</v>
      </c>
      <c r="AA399" s="47"/>
    </row>
    <row r="400" spans="1:27">
      <c r="A400" s="10">
        <v>590</v>
      </c>
      <c r="B400" s="6"/>
      <c r="C400" s="6" t="s">
        <v>601</v>
      </c>
      <c r="D400" s="6"/>
      <c r="E400" s="55">
        <v>5000</v>
      </c>
      <c r="F400" s="55">
        <v>2800</v>
      </c>
      <c r="G400" s="55">
        <v>1922.13</v>
      </c>
      <c r="H400" s="55">
        <v>1500</v>
      </c>
      <c r="I400" s="55">
        <v>2000</v>
      </c>
      <c r="J400" s="65">
        <v>2400</v>
      </c>
      <c r="K400" s="55">
        <v>1918.24</v>
      </c>
      <c r="L400" s="65">
        <v>2373.33</v>
      </c>
      <c r="M400" s="65">
        <v>3000</v>
      </c>
      <c r="N400" s="65">
        <v>1628.63</v>
      </c>
      <c r="O400" s="65">
        <v>2104.4899999999998</v>
      </c>
      <c r="P400" s="65">
        <v>3000</v>
      </c>
      <c r="Q400" s="65">
        <v>2951.43</v>
      </c>
      <c r="R400" s="65">
        <v>3000</v>
      </c>
      <c r="S400" s="65">
        <v>6573</v>
      </c>
      <c r="T400" s="117">
        <v>5000</v>
      </c>
      <c r="U400" s="117">
        <v>1432</v>
      </c>
      <c r="V400" s="117">
        <v>5000</v>
      </c>
      <c r="W400" s="117">
        <v>967.36</v>
      </c>
      <c r="X400" s="116">
        <v>2713</v>
      </c>
      <c r="Y400" s="116">
        <v>10000</v>
      </c>
      <c r="Z400" s="84">
        <f>(Y400-V400)/V400</f>
        <v>1</v>
      </c>
    </row>
    <row r="401" spans="1:27">
      <c r="A401" s="10">
        <v>591</v>
      </c>
      <c r="B401" s="6"/>
      <c r="C401" s="6" t="s">
        <v>540</v>
      </c>
      <c r="D401" s="6"/>
      <c r="E401" s="55">
        <v>0</v>
      </c>
      <c r="F401" s="55"/>
      <c r="G401" s="55">
        <v>0</v>
      </c>
      <c r="H401" s="55"/>
      <c r="I401" s="55">
        <v>0</v>
      </c>
      <c r="J401" s="65">
        <v>22000</v>
      </c>
      <c r="K401" s="55">
        <v>14552.66</v>
      </c>
      <c r="L401" s="65">
        <v>20158.55</v>
      </c>
      <c r="M401" s="65">
        <v>30000</v>
      </c>
      <c r="N401" s="65">
        <v>30000</v>
      </c>
      <c r="O401" s="65">
        <v>29131.22</v>
      </c>
      <c r="P401" s="65">
        <v>30181.81</v>
      </c>
      <c r="Q401" s="65">
        <v>30181.81</v>
      </c>
      <c r="R401" s="65">
        <v>40000</v>
      </c>
      <c r="S401" s="65">
        <v>40000</v>
      </c>
      <c r="T401" s="117">
        <v>50000</v>
      </c>
      <c r="U401" s="117">
        <v>21769</v>
      </c>
      <c r="V401" s="117">
        <v>45000</v>
      </c>
      <c r="W401" s="117">
        <v>18236.32</v>
      </c>
      <c r="X401" s="116">
        <v>28609.03</v>
      </c>
      <c r="Y401" s="116">
        <v>45000</v>
      </c>
      <c r="Z401" s="84">
        <f t="shared" si="129"/>
        <v>0</v>
      </c>
    </row>
    <row r="402" spans="1:27">
      <c r="A402" s="6"/>
      <c r="B402" s="6"/>
      <c r="C402" s="6"/>
      <c r="D402" s="62" t="s">
        <v>590</v>
      </c>
      <c r="E402" s="56">
        <f t="shared" ref="E402:Y402" si="130">SUM(E391:E401)</f>
        <v>101000</v>
      </c>
      <c r="F402" s="56">
        <f t="shared" si="130"/>
        <v>80851</v>
      </c>
      <c r="G402" s="56">
        <f t="shared" si="130"/>
        <v>83462.63</v>
      </c>
      <c r="H402" s="56">
        <f t="shared" si="130"/>
        <v>59169</v>
      </c>
      <c r="I402" s="56">
        <f t="shared" si="130"/>
        <v>86250</v>
      </c>
      <c r="J402" s="56">
        <f t="shared" si="130"/>
        <v>114400</v>
      </c>
      <c r="K402" s="56">
        <f t="shared" si="130"/>
        <v>67942.45</v>
      </c>
      <c r="L402" s="56">
        <f t="shared" si="130"/>
        <v>92940.430000000008</v>
      </c>
      <c r="M402" s="56">
        <f t="shared" si="130"/>
        <v>136000</v>
      </c>
      <c r="N402" s="56">
        <f t="shared" si="130"/>
        <v>99000.63</v>
      </c>
      <c r="O402" s="56">
        <f t="shared" si="130"/>
        <v>121763.71</v>
      </c>
      <c r="P402" s="56">
        <f t="shared" si="130"/>
        <v>136181.81</v>
      </c>
      <c r="Q402" s="56">
        <f t="shared" si="130"/>
        <v>106533.87999999999</v>
      </c>
      <c r="R402" s="56">
        <f t="shared" si="130"/>
        <v>146500</v>
      </c>
      <c r="S402" s="56">
        <f t="shared" si="130"/>
        <v>104523</v>
      </c>
      <c r="T402" s="118">
        <f t="shared" si="130"/>
        <v>158500</v>
      </c>
      <c r="U402" s="118">
        <f t="shared" si="130"/>
        <v>67297</v>
      </c>
      <c r="V402" s="118">
        <f t="shared" si="130"/>
        <v>153500</v>
      </c>
      <c r="W402" s="118">
        <f t="shared" si="130"/>
        <v>53126.65</v>
      </c>
      <c r="X402" s="124">
        <f t="shared" si="130"/>
        <v>54805.03</v>
      </c>
      <c r="Y402" s="124">
        <f t="shared" si="130"/>
        <v>139000</v>
      </c>
      <c r="Z402" s="84">
        <f t="shared" si="129"/>
        <v>-9.4462540716612378E-2</v>
      </c>
      <c r="AA402" s="96"/>
    </row>
    <row r="403" spans="1:27">
      <c r="A403" s="6"/>
      <c r="B403" s="11" t="s">
        <v>156</v>
      </c>
      <c r="C403" s="6"/>
      <c r="D403" s="6"/>
      <c r="E403" s="13"/>
      <c r="F403" s="13"/>
      <c r="G403" s="13"/>
      <c r="X403" s="123"/>
      <c r="Y403" s="110"/>
      <c r="Z403" s="84"/>
      <c r="AA403" s="129"/>
    </row>
    <row r="404" spans="1:27">
      <c r="A404" s="10" t="s">
        <v>429</v>
      </c>
      <c r="B404" s="6"/>
      <c r="C404" s="6" t="s">
        <v>430</v>
      </c>
      <c r="D404" s="6"/>
      <c r="E404" s="55">
        <v>12500</v>
      </c>
      <c r="F404" s="55">
        <v>7800</v>
      </c>
      <c r="G404" s="55">
        <v>9620.73</v>
      </c>
      <c r="H404" s="55">
        <v>5799</v>
      </c>
      <c r="I404" s="65">
        <v>10000</v>
      </c>
      <c r="J404" s="65">
        <v>8000</v>
      </c>
      <c r="K404" s="55">
        <v>6041.97</v>
      </c>
      <c r="L404" s="65">
        <v>7875.91</v>
      </c>
      <c r="M404" s="55">
        <v>10000</v>
      </c>
      <c r="N404" s="55">
        <v>5453.92</v>
      </c>
      <c r="O404" s="55">
        <v>7312.75</v>
      </c>
      <c r="P404" s="55">
        <v>10000</v>
      </c>
      <c r="Q404" s="55">
        <v>7291.8</v>
      </c>
      <c r="R404" s="55">
        <v>10000</v>
      </c>
      <c r="S404" s="55">
        <v>9286</v>
      </c>
      <c r="T404" s="116">
        <v>10000</v>
      </c>
      <c r="U404" s="116">
        <v>8489</v>
      </c>
      <c r="V404" s="116">
        <v>10000</v>
      </c>
      <c r="W404" s="116">
        <v>5426.44</v>
      </c>
      <c r="X404" s="116">
        <v>2651</v>
      </c>
      <c r="Y404" s="132">
        <v>15000</v>
      </c>
      <c r="Z404" s="84">
        <f t="shared" si="129"/>
        <v>0.5</v>
      </c>
    </row>
    <row r="405" spans="1:27">
      <c r="A405" s="10" t="s">
        <v>431</v>
      </c>
      <c r="B405" s="6"/>
      <c r="C405" s="6" t="s">
        <v>432</v>
      </c>
      <c r="D405" s="6"/>
      <c r="E405" s="55">
        <v>30000</v>
      </c>
      <c r="F405" s="55">
        <v>29000</v>
      </c>
      <c r="G405" s="55">
        <v>37031.39</v>
      </c>
      <c r="H405" s="55">
        <v>21142</v>
      </c>
      <c r="I405" s="65">
        <v>33000</v>
      </c>
      <c r="J405" s="65">
        <v>32130</v>
      </c>
      <c r="K405" s="55">
        <v>24053.919999999998</v>
      </c>
      <c r="L405" s="65">
        <v>32127.72</v>
      </c>
      <c r="M405" s="65">
        <v>35000</v>
      </c>
      <c r="N405" s="65">
        <v>21012.43</v>
      </c>
      <c r="O405" s="65">
        <v>28404.55</v>
      </c>
      <c r="P405" s="65">
        <v>35000</v>
      </c>
      <c r="Q405" s="65">
        <v>26859.34</v>
      </c>
      <c r="R405" s="65">
        <v>35000</v>
      </c>
      <c r="S405" s="65">
        <v>21812</v>
      </c>
      <c r="T405" s="117">
        <v>35000</v>
      </c>
      <c r="U405" s="117">
        <v>17000</v>
      </c>
      <c r="V405" s="117">
        <v>35000</v>
      </c>
      <c r="W405" s="117">
        <v>12500</v>
      </c>
      <c r="X405" s="116">
        <v>-2000</v>
      </c>
      <c r="Y405" s="132">
        <v>35000</v>
      </c>
      <c r="Z405" s="84">
        <f t="shared" si="129"/>
        <v>0</v>
      </c>
      <c r="AA405" s="96"/>
    </row>
    <row r="406" spans="1:27">
      <c r="A406" s="10" t="s">
        <v>433</v>
      </c>
      <c r="B406" s="6"/>
      <c r="C406" s="6" t="s">
        <v>434</v>
      </c>
      <c r="D406" s="6"/>
      <c r="E406" s="55"/>
      <c r="F406" s="55"/>
      <c r="G406" s="55"/>
      <c r="X406" s="123"/>
      <c r="Y406" s="110"/>
      <c r="Z406" s="84"/>
    </row>
    <row r="407" spans="1:27">
      <c r="A407" s="10" t="s">
        <v>435</v>
      </c>
      <c r="B407" s="6"/>
      <c r="C407" s="6" t="s">
        <v>436</v>
      </c>
      <c r="D407" s="6"/>
      <c r="E407" s="55"/>
      <c r="F407" s="55"/>
      <c r="G407" s="55"/>
      <c r="X407" s="123"/>
      <c r="Y407" s="110"/>
      <c r="Z407" s="84"/>
    </row>
    <row r="408" spans="1:27">
      <c r="A408" s="10" t="s">
        <v>437</v>
      </c>
      <c r="B408" s="6"/>
      <c r="C408" s="6" t="s">
        <v>438</v>
      </c>
      <c r="D408" s="6"/>
      <c r="E408" s="55">
        <v>9000</v>
      </c>
      <c r="F408" s="55">
        <v>6600</v>
      </c>
      <c r="G408" s="55">
        <v>1354.63</v>
      </c>
      <c r="H408" s="55">
        <v>1355</v>
      </c>
      <c r="I408" s="55">
        <v>1500</v>
      </c>
      <c r="J408" s="65">
        <v>870</v>
      </c>
      <c r="K408" s="55">
        <v>0</v>
      </c>
      <c r="L408" s="55">
        <v>0</v>
      </c>
      <c r="M408" s="65">
        <v>5000</v>
      </c>
      <c r="N408" s="65">
        <v>0</v>
      </c>
      <c r="O408" s="65">
        <v>0</v>
      </c>
      <c r="P408" s="65">
        <v>5000</v>
      </c>
      <c r="Q408" s="65">
        <v>0</v>
      </c>
      <c r="R408" s="65">
        <v>5000</v>
      </c>
      <c r="S408" s="65">
        <v>0</v>
      </c>
      <c r="T408" s="117">
        <v>5000</v>
      </c>
      <c r="U408" s="117">
        <v>0</v>
      </c>
      <c r="V408" s="117">
        <v>5000</v>
      </c>
      <c r="W408" s="117">
        <v>0</v>
      </c>
      <c r="X408" s="116">
        <v>0</v>
      </c>
      <c r="Y408" s="132">
        <v>5000</v>
      </c>
      <c r="Z408" s="84">
        <f t="shared" si="129"/>
        <v>0</v>
      </c>
    </row>
    <row r="409" spans="1:27">
      <c r="A409" s="10" t="s">
        <v>439</v>
      </c>
      <c r="B409" s="6"/>
      <c r="C409" s="6" t="s">
        <v>440</v>
      </c>
      <c r="D409" s="6"/>
      <c r="E409" s="55"/>
      <c r="F409" s="55"/>
      <c r="G409" s="55"/>
      <c r="L409" s="53"/>
      <c r="M409" s="53"/>
      <c r="N409" s="53"/>
      <c r="O409" s="53"/>
      <c r="P409" s="53"/>
      <c r="Q409" s="53"/>
      <c r="R409" s="53"/>
      <c r="S409" s="53"/>
      <c r="T409" s="113"/>
      <c r="U409" s="113"/>
      <c r="V409" s="113"/>
      <c r="W409" s="113"/>
      <c r="X409" s="123"/>
      <c r="Y409" s="110"/>
      <c r="Z409" s="84"/>
    </row>
    <row r="410" spans="1:27">
      <c r="A410" s="6"/>
      <c r="B410" s="6"/>
      <c r="C410" s="6"/>
      <c r="D410" s="62" t="s">
        <v>590</v>
      </c>
      <c r="E410" s="63">
        <f t="shared" ref="E410:J410" si="131">SUM(E404:E409)</f>
        <v>51500</v>
      </c>
      <c r="F410" s="63">
        <f t="shared" si="131"/>
        <v>43400</v>
      </c>
      <c r="G410" s="63">
        <f t="shared" si="131"/>
        <v>48006.749999999993</v>
      </c>
      <c r="H410" s="63">
        <f t="shared" si="131"/>
        <v>28296</v>
      </c>
      <c r="I410" s="63">
        <f t="shared" si="131"/>
        <v>44500</v>
      </c>
      <c r="J410" s="63">
        <f t="shared" si="131"/>
        <v>41000</v>
      </c>
      <c r="K410" s="63">
        <f t="shared" ref="K410:X410" si="132">SUM(K404:K409)</f>
        <v>30095.89</v>
      </c>
      <c r="L410" s="63">
        <f t="shared" si="132"/>
        <v>40003.630000000005</v>
      </c>
      <c r="M410" s="63">
        <f t="shared" si="132"/>
        <v>50000</v>
      </c>
      <c r="N410" s="63">
        <f t="shared" si="132"/>
        <v>26466.35</v>
      </c>
      <c r="O410" s="63">
        <f t="shared" si="132"/>
        <v>35717.300000000003</v>
      </c>
      <c r="P410" s="63">
        <f t="shared" si="132"/>
        <v>50000</v>
      </c>
      <c r="Q410" s="63">
        <f t="shared" si="132"/>
        <v>34151.14</v>
      </c>
      <c r="R410" s="63">
        <f t="shared" si="132"/>
        <v>50000</v>
      </c>
      <c r="S410" s="63">
        <f t="shared" si="132"/>
        <v>31098</v>
      </c>
      <c r="T410" s="120">
        <f t="shared" si="132"/>
        <v>50000</v>
      </c>
      <c r="U410" s="120">
        <f t="shared" si="132"/>
        <v>25489</v>
      </c>
      <c r="V410" s="120">
        <f>SUM(V404:V409)</f>
        <v>50000</v>
      </c>
      <c r="W410" s="120">
        <f t="shared" si="132"/>
        <v>17926.439999999999</v>
      </c>
      <c r="X410" s="120">
        <f t="shared" si="132"/>
        <v>651</v>
      </c>
      <c r="Y410" s="126">
        <f>SUM(Y404:Y409)</f>
        <v>55000</v>
      </c>
      <c r="Z410" s="84">
        <f t="shared" si="129"/>
        <v>0.1</v>
      </c>
    </row>
    <row r="411" spans="1:27">
      <c r="D411" s="6"/>
      <c r="E411" s="55"/>
      <c r="F411" s="55"/>
      <c r="G411" s="55"/>
      <c r="L411" s="53"/>
      <c r="M411" s="53"/>
      <c r="N411" s="53"/>
      <c r="O411" s="53"/>
      <c r="P411" s="53"/>
      <c r="Q411" s="53"/>
      <c r="R411" s="53"/>
      <c r="S411" s="53"/>
      <c r="T411" s="113"/>
      <c r="U411" s="113"/>
      <c r="V411" s="113"/>
      <c r="W411" s="113"/>
      <c r="X411" s="113"/>
      <c r="Z411" s="84"/>
    </row>
    <row r="412" spans="1:27">
      <c r="A412" s="6"/>
      <c r="B412" s="45" t="s">
        <v>164</v>
      </c>
      <c r="C412" s="6"/>
      <c r="D412" s="6"/>
      <c r="E412" s="13"/>
      <c r="F412" s="13"/>
      <c r="G412" s="13"/>
      <c r="L412" s="53"/>
      <c r="M412" s="53"/>
      <c r="N412" s="53"/>
      <c r="O412" s="53"/>
      <c r="P412" s="53"/>
      <c r="Q412" s="53"/>
      <c r="R412" s="53"/>
      <c r="S412" s="53"/>
      <c r="T412" s="113"/>
      <c r="U412" s="113"/>
      <c r="V412" s="113"/>
      <c r="W412" s="113"/>
      <c r="X412" s="113"/>
      <c r="Z412" s="84"/>
    </row>
    <row r="413" spans="1:27">
      <c r="A413" s="10">
        <v>929</v>
      </c>
      <c r="B413" s="6"/>
      <c r="C413" s="6" t="s">
        <v>170</v>
      </c>
      <c r="E413" s="55">
        <v>750</v>
      </c>
      <c r="F413" s="55">
        <v>0</v>
      </c>
      <c r="G413" s="55">
        <v>0</v>
      </c>
      <c r="H413" s="55">
        <v>0</v>
      </c>
      <c r="I413" s="55">
        <v>0</v>
      </c>
      <c r="J413" s="55">
        <v>500</v>
      </c>
      <c r="K413" s="55">
        <v>0</v>
      </c>
      <c r="L413" s="55">
        <v>0</v>
      </c>
      <c r="M413" s="55">
        <v>500</v>
      </c>
      <c r="N413" s="55">
        <v>0</v>
      </c>
      <c r="O413" s="55">
        <v>29</v>
      </c>
      <c r="P413" s="55">
        <v>500</v>
      </c>
      <c r="Q413" s="55">
        <v>0</v>
      </c>
      <c r="R413" s="55">
        <v>500</v>
      </c>
      <c r="S413" s="55">
        <v>0</v>
      </c>
      <c r="T413" s="116">
        <v>500</v>
      </c>
      <c r="U413" s="116"/>
      <c r="V413" s="116">
        <v>500</v>
      </c>
      <c r="W413" s="116"/>
      <c r="X413" s="116">
        <v>0</v>
      </c>
      <c r="Y413" s="116">
        <v>500</v>
      </c>
      <c r="Z413" s="84">
        <f t="shared" si="129"/>
        <v>0</v>
      </c>
    </row>
    <row r="414" spans="1:27">
      <c r="A414" s="12"/>
      <c r="B414" s="12"/>
      <c r="C414" s="6"/>
      <c r="D414" s="6"/>
      <c r="E414" s="15"/>
      <c r="F414" s="15"/>
      <c r="G414" s="15"/>
      <c r="Z414" s="84"/>
    </row>
    <row r="415" spans="1:27">
      <c r="A415" s="12"/>
      <c r="B415" s="12"/>
      <c r="C415" s="12" t="s">
        <v>441</v>
      </c>
      <c r="D415" s="12"/>
      <c r="E415" s="56">
        <f t="shared" ref="E415:Y415" si="133">E402+E410+E413</f>
        <v>153250</v>
      </c>
      <c r="F415" s="56">
        <f t="shared" si="133"/>
        <v>124251</v>
      </c>
      <c r="G415" s="56">
        <f t="shared" si="133"/>
        <v>131469.38</v>
      </c>
      <c r="H415" s="56">
        <f t="shared" si="133"/>
        <v>87465</v>
      </c>
      <c r="I415" s="56">
        <f t="shared" si="133"/>
        <v>130750</v>
      </c>
      <c r="J415" s="56">
        <f t="shared" si="133"/>
        <v>155900</v>
      </c>
      <c r="K415" s="56">
        <f t="shared" si="133"/>
        <v>98038.34</v>
      </c>
      <c r="L415" s="56">
        <f t="shared" si="133"/>
        <v>132944.06</v>
      </c>
      <c r="M415" s="56">
        <f t="shared" si="133"/>
        <v>186500</v>
      </c>
      <c r="N415" s="56">
        <f t="shared" si="133"/>
        <v>125466.98000000001</v>
      </c>
      <c r="O415" s="56">
        <f t="shared" si="133"/>
        <v>157510.01</v>
      </c>
      <c r="P415" s="56">
        <f t="shared" si="133"/>
        <v>186681.81</v>
      </c>
      <c r="Q415" s="56">
        <f t="shared" si="133"/>
        <v>140685.01999999999</v>
      </c>
      <c r="R415" s="56">
        <f t="shared" si="133"/>
        <v>197000</v>
      </c>
      <c r="S415" s="56">
        <f t="shared" si="133"/>
        <v>135621</v>
      </c>
      <c r="T415" s="118">
        <f t="shared" si="133"/>
        <v>209000</v>
      </c>
      <c r="U415" s="118">
        <f t="shared" si="133"/>
        <v>92786</v>
      </c>
      <c r="V415" s="118">
        <f>V402+V410+V413</f>
        <v>204000</v>
      </c>
      <c r="W415" s="118">
        <f t="shared" si="133"/>
        <v>71053.09</v>
      </c>
      <c r="X415" s="118">
        <f t="shared" si="133"/>
        <v>55456.03</v>
      </c>
      <c r="Y415" s="118">
        <f t="shared" si="133"/>
        <v>194500</v>
      </c>
      <c r="Z415" s="84">
        <f t="shared" si="129"/>
        <v>-4.6568627450980393E-2</v>
      </c>
    </row>
    <row r="416" spans="1:27">
      <c r="A416" s="12"/>
      <c r="B416" s="12"/>
      <c r="C416" s="6"/>
      <c r="D416" s="6"/>
      <c r="E416" s="15"/>
      <c r="F416" s="15"/>
      <c r="G416" s="15"/>
    </row>
    <row r="417" spans="1:27">
      <c r="A417" s="12"/>
      <c r="B417" s="12"/>
      <c r="C417" s="6"/>
      <c r="D417" s="6"/>
      <c r="E417" s="15"/>
      <c r="F417" s="15"/>
      <c r="G417" s="15"/>
    </row>
    <row r="418" spans="1:27">
      <c r="A418" s="12"/>
      <c r="B418" s="12"/>
      <c r="C418" s="6"/>
      <c r="D418" s="6"/>
      <c r="E418" s="15"/>
      <c r="F418" s="15"/>
      <c r="G418" s="15"/>
    </row>
    <row r="419" spans="1:27">
      <c r="A419" s="12"/>
      <c r="B419" s="12"/>
      <c r="C419" s="6"/>
      <c r="D419" s="6"/>
      <c r="E419" s="15"/>
      <c r="F419" s="15"/>
      <c r="G419" s="15"/>
    </row>
    <row r="420" spans="1:27">
      <c r="A420" s="12"/>
      <c r="B420" s="12"/>
      <c r="C420" s="6"/>
      <c r="D420" s="6"/>
      <c r="E420" s="15"/>
      <c r="F420" s="15"/>
      <c r="G420" s="15"/>
    </row>
    <row r="421" spans="1:27">
      <c r="A421" s="12"/>
      <c r="B421" s="12"/>
      <c r="C421" s="6"/>
      <c r="D421" s="6"/>
      <c r="E421" s="15"/>
      <c r="F421" s="15"/>
      <c r="G421" s="15"/>
    </row>
    <row r="422" spans="1:27">
      <c r="A422" s="12"/>
      <c r="B422" s="12"/>
      <c r="C422" s="6"/>
      <c r="D422" s="6"/>
      <c r="E422" s="15"/>
      <c r="F422" s="15"/>
      <c r="G422" s="15"/>
    </row>
    <row r="423" spans="1:27">
      <c r="A423" s="12"/>
      <c r="B423" s="12"/>
      <c r="C423" s="6"/>
      <c r="D423" s="6"/>
      <c r="E423" s="50" t="s">
        <v>561</v>
      </c>
      <c r="F423" s="50" t="s">
        <v>561</v>
      </c>
      <c r="G423" s="52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113"/>
      <c r="U423" s="113"/>
      <c r="V423" s="113"/>
      <c r="W423" s="113"/>
      <c r="X423" s="113"/>
      <c r="Y423" s="113"/>
      <c r="Z423" s="53"/>
    </row>
    <row r="424" spans="1:27" ht="63">
      <c r="A424" s="12"/>
      <c r="B424" s="12"/>
      <c r="C424" s="6"/>
      <c r="D424" s="6"/>
      <c r="E424" s="9" t="s">
        <v>584</v>
      </c>
      <c r="F424" s="9" t="s">
        <v>587</v>
      </c>
      <c r="G424" s="76" t="s">
        <v>533</v>
      </c>
      <c r="H424" s="69" t="s">
        <v>551</v>
      </c>
      <c r="I424" s="69" t="s">
        <v>549</v>
      </c>
      <c r="J424" s="69" t="s">
        <v>552</v>
      </c>
      <c r="K424" s="74" t="s">
        <v>512</v>
      </c>
      <c r="L424" s="69" t="s">
        <v>411</v>
      </c>
      <c r="M424" s="69" t="s">
        <v>295</v>
      </c>
      <c r="N424" s="91" t="s">
        <v>635</v>
      </c>
      <c r="O424" s="91" t="s">
        <v>638</v>
      </c>
      <c r="P424" s="91" t="s">
        <v>641</v>
      </c>
      <c r="Q424" s="69" t="s">
        <v>642</v>
      </c>
      <c r="R424" s="69" t="s">
        <v>648</v>
      </c>
      <c r="S424" s="69" t="s">
        <v>655</v>
      </c>
      <c r="T424" s="114" t="s">
        <v>683</v>
      </c>
      <c r="U424" s="114" t="s">
        <v>686</v>
      </c>
      <c r="V424" s="114" t="s">
        <v>699</v>
      </c>
      <c r="W424" s="114" t="s">
        <v>674</v>
      </c>
      <c r="X424" s="114" t="s">
        <v>698</v>
      </c>
      <c r="Y424" s="114" t="s">
        <v>700</v>
      </c>
      <c r="Z424" s="69" t="s">
        <v>643</v>
      </c>
    </row>
    <row r="425" spans="1:27" ht="23.25">
      <c r="A425" s="10">
        <v>16</v>
      </c>
      <c r="B425" s="67" t="s">
        <v>608</v>
      </c>
      <c r="C425" s="6"/>
      <c r="D425" s="6"/>
      <c r="E425" s="15"/>
      <c r="F425" s="13"/>
      <c r="G425" s="13"/>
    </row>
    <row r="426" spans="1:27">
      <c r="A426" s="60"/>
      <c r="B426" s="60"/>
      <c r="C426" s="6"/>
      <c r="D426" s="6"/>
      <c r="E426" s="15"/>
      <c r="F426" s="13"/>
      <c r="G426" s="13"/>
    </row>
    <row r="427" spans="1:27">
      <c r="A427" s="59"/>
      <c r="B427" s="12" t="s">
        <v>211</v>
      </c>
      <c r="C427" s="6"/>
      <c r="D427" s="58">
        <v>41730</v>
      </c>
      <c r="E427" s="55">
        <v>66422</v>
      </c>
      <c r="F427" s="55">
        <v>77508</v>
      </c>
      <c r="G427" s="55">
        <v>79207</v>
      </c>
      <c r="H427" s="55">
        <v>94359</v>
      </c>
      <c r="I427" s="55">
        <v>94359</v>
      </c>
      <c r="J427" s="55">
        <v>52506</v>
      </c>
      <c r="K427" s="55">
        <v>75173</v>
      </c>
      <c r="L427" s="55">
        <v>75173</v>
      </c>
      <c r="M427" s="46">
        <f>L494</f>
        <v>90357.9</v>
      </c>
      <c r="N427" s="46">
        <v>84319</v>
      </c>
      <c r="O427" s="46">
        <v>84319</v>
      </c>
      <c r="P427" s="46">
        <f>O494</f>
        <v>84114.84</v>
      </c>
      <c r="Q427" s="46">
        <v>93958</v>
      </c>
      <c r="R427" s="46">
        <v>40166</v>
      </c>
      <c r="S427" s="46">
        <v>109794</v>
      </c>
      <c r="T427" s="115">
        <v>152628</v>
      </c>
      <c r="U427" s="115">
        <v>152278</v>
      </c>
      <c r="V427" s="115">
        <v>152278</v>
      </c>
      <c r="W427" s="115">
        <v>152278</v>
      </c>
      <c r="X427" s="115">
        <v>176239</v>
      </c>
      <c r="Y427" s="112">
        <v>197064</v>
      </c>
      <c r="Z427" s="90"/>
    </row>
    <row r="428" spans="1:27">
      <c r="A428" s="12"/>
      <c r="B428" s="12"/>
      <c r="C428" s="6"/>
      <c r="D428" s="6"/>
      <c r="E428" s="15"/>
      <c r="F428" s="13"/>
      <c r="G428" s="13"/>
      <c r="L428" s="53"/>
      <c r="M428" s="53"/>
      <c r="N428" s="53"/>
      <c r="O428" s="53"/>
      <c r="P428" s="53"/>
      <c r="Q428" s="53"/>
      <c r="R428" s="53"/>
      <c r="S428" s="53"/>
      <c r="T428" s="113"/>
      <c r="U428" s="113"/>
      <c r="V428" s="113"/>
      <c r="W428" s="113"/>
      <c r="X428" s="113"/>
      <c r="Z428" s="53"/>
    </row>
    <row r="429" spans="1:27" s="53" customFormat="1">
      <c r="A429" s="6"/>
      <c r="B429" s="11" t="s">
        <v>84</v>
      </c>
      <c r="C429" s="6"/>
      <c r="D429" s="6"/>
      <c r="E429" s="13"/>
      <c r="F429" s="13"/>
      <c r="G429" s="13"/>
      <c r="H429" s="47"/>
      <c r="I429" s="47"/>
      <c r="J429" s="47"/>
      <c r="K429" s="47"/>
      <c r="T429" s="113"/>
      <c r="U429" s="113"/>
      <c r="V429" s="113"/>
      <c r="W429" s="113"/>
      <c r="X429" s="113"/>
      <c r="Y429" s="112"/>
      <c r="AA429" s="92"/>
    </row>
    <row r="430" spans="1:27">
      <c r="A430" s="12"/>
      <c r="B430" s="12"/>
      <c r="C430" s="6" t="s">
        <v>86</v>
      </c>
      <c r="D430" s="51"/>
      <c r="E430" s="55">
        <v>53500</v>
      </c>
      <c r="F430" s="55">
        <v>53611</v>
      </c>
      <c r="G430" s="55">
        <v>0</v>
      </c>
      <c r="H430" s="55">
        <v>75000</v>
      </c>
      <c r="I430" s="55">
        <v>75000</v>
      </c>
      <c r="J430" s="55">
        <v>67000</v>
      </c>
      <c r="K430" s="55">
        <v>40000</v>
      </c>
      <c r="L430" s="65">
        <v>65000</v>
      </c>
      <c r="M430" s="65">
        <v>61125.41</v>
      </c>
      <c r="N430" s="65">
        <v>25000</v>
      </c>
      <c r="O430" s="65">
        <v>50000</v>
      </c>
      <c r="P430" s="65">
        <v>65259.47</v>
      </c>
      <c r="Q430" s="65">
        <v>0</v>
      </c>
      <c r="R430" s="65">
        <v>65259</v>
      </c>
      <c r="S430" s="65">
        <v>65259</v>
      </c>
      <c r="T430" s="117">
        <v>65073</v>
      </c>
      <c r="U430" s="117">
        <v>30000</v>
      </c>
      <c r="V430" s="117">
        <v>60000</v>
      </c>
      <c r="W430" s="117">
        <v>0</v>
      </c>
      <c r="X430" s="117">
        <v>60330.46</v>
      </c>
      <c r="Y430" s="112">
        <v>60000</v>
      </c>
      <c r="Z430" s="84">
        <f>(Y430-V430)/V430</f>
        <v>0</v>
      </c>
      <c r="AA430" s="91" t="s">
        <v>94</v>
      </c>
    </row>
    <row r="431" spans="1:27">
      <c r="A431" s="12"/>
      <c r="B431" s="12"/>
      <c r="C431" s="70" t="s">
        <v>636</v>
      </c>
      <c r="D431" s="51"/>
      <c r="E431" s="55">
        <v>500</v>
      </c>
      <c r="F431" s="55">
        <v>260</v>
      </c>
      <c r="G431" s="55">
        <v>3970</v>
      </c>
      <c r="H431" s="55">
        <v>275</v>
      </c>
      <c r="I431" s="65">
        <v>5500</v>
      </c>
      <c r="J431" s="55">
        <v>300</v>
      </c>
      <c r="K431" s="55">
        <v>200</v>
      </c>
      <c r="L431" s="65">
        <v>300</v>
      </c>
      <c r="M431" s="55">
        <v>300</v>
      </c>
      <c r="N431" s="55">
        <v>225</v>
      </c>
      <c r="O431" s="55">
        <v>275</v>
      </c>
      <c r="P431" s="55">
        <v>300</v>
      </c>
      <c r="Q431" s="55">
        <v>300</v>
      </c>
      <c r="R431" s="55">
        <v>300</v>
      </c>
      <c r="S431" s="55">
        <v>325</v>
      </c>
      <c r="T431" s="116">
        <v>300</v>
      </c>
      <c r="U431" s="116">
        <v>300</v>
      </c>
      <c r="V431" s="116">
        <v>300</v>
      </c>
      <c r="W431" s="116">
        <v>225</v>
      </c>
      <c r="X431" s="116">
        <v>300</v>
      </c>
      <c r="Y431" s="112">
        <v>300</v>
      </c>
      <c r="Z431" s="84">
        <f t="shared" ref="Z431:Z494" si="134">(Y431-V431)/V431</f>
        <v>0</v>
      </c>
    </row>
    <row r="432" spans="1:27">
      <c r="A432" s="12"/>
      <c r="B432" s="12"/>
      <c r="C432" s="6" t="s">
        <v>609</v>
      </c>
      <c r="D432" s="6"/>
      <c r="E432" s="13">
        <v>13000</v>
      </c>
      <c r="F432" s="13">
        <v>12700</v>
      </c>
      <c r="G432" s="13">
        <v>13377</v>
      </c>
      <c r="H432" s="13">
        <v>10381</v>
      </c>
      <c r="I432" s="13">
        <v>13500</v>
      </c>
      <c r="J432" s="13">
        <v>13500</v>
      </c>
      <c r="K432" s="13">
        <v>10190</v>
      </c>
      <c r="L432" s="46">
        <v>13941</v>
      </c>
      <c r="M432" s="13">
        <v>13500</v>
      </c>
      <c r="N432" s="13">
        <v>9770</v>
      </c>
      <c r="O432" s="13">
        <v>13157</v>
      </c>
      <c r="P432" s="13">
        <v>13500</v>
      </c>
      <c r="Q432" s="13">
        <v>13157</v>
      </c>
      <c r="R432" s="13">
        <v>13500</v>
      </c>
      <c r="S432" s="13">
        <v>11947</v>
      </c>
      <c r="T432" s="121">
        <v>10000</v>
      </c>
      <c r="U432" s="121">
        <v>6635</v>
      </c>
      <c r="V432" s="121">
        <v>10000</v>
      </c>
      <c r="W432" s="121">
        <v>5435</v>
      </c>
      <c r="X432" s="121">
        <v>7800</v>
      </c>
      <c r="Y432" s="112">
        <v>10000</v>
      </c>
      <c r="Z432" s="84">
        <f t="shared" si="134"/>
        <v>0</v>
      </c>
    </row>
    <row r="433" spans="1:27">
      <c r="A433" s="12"/>
      <c r="B433" s="12"/>
      <c r="C433" s="6" t="s">
        <v>605</v>
      </c>
      <c r="D433" s="6"/>
      <c r="E433" s="13"/>
      <c r="F433" s="13"/>
      <c r="G433" s="13">
        <v>0</v>
      </c>
      <c r="H433" s="71">
        <v>75000</v>
      </c>
      <c r="I433" s="71">
        <v>75000</v>
      </c>
      <c r="S433" s="6">
        <v>360</v>
      </c>
      <c r="T433" s="121"/>
      <c r="Z433" s="84"/>
    </row>
    <row r="434" spans="1:27">
      <c r="A434" s="62"/>
      <c r="B434" s="62"/>
      <c r="C434" s="70" t="s">
        <v>233</v>
      </c>
      <c r="D434" s="70"/>
      <c r="E434" s="46"/>
      <c r="F434" s="46"/>
      <c r="G434" s="46"/>
      <c r="H434" s="71"/>
      <c r="I434" s="71"/>
      <c r="J434" s="70"/>
      <c r="K434" s="70"/>
      <c r="L434" s="70"/>
      <c r="M434" s="70"/>
      <c r="N434" s="71">
        <v>3481</v>
      </c>
      <c r="O434" s="73">
        <v>3481</v>
      </c>
      <c r="P434" s="70">
        <v>0</v>
      </c>
      <c r="Q434" s="73">
        <v>4657</v>
      </c>
      <c r="R434" s="70"/>
      <c r="S434" s="70"/>
      <c r="T434" s="115"/>
      <c r="U434" s="115"/>
      <c r="V434" s="115"/>
      <c r="W434" s="115"/>
      <c r="X434" s="115"/>
      <c r="Y434" s="70"/>
      <c r="Z434" s="84"/>
    </row>
    <row r="435" spans="1:27">
      <c r="A435" s="6"/>
      <c r="B435" s="12"/>
      <c r="C435" s="12" t="s">
        <v>97</v>
      </c>
      <c r="D435" s="12"/>
      <c r="E435" s="56">
        <f t="shared" ref="E435:J435" si="135">SUM(E430:E433)</f>
        <v>67000</v>
      </c>
      <c r="F435" s="56">
        <f t="shared" si="135"/>
        <v>66571</v>
      </c>
      <c r="G435" s="56">
        <f t="shared" si="135"/>
        <v>17347</v>
      </c>
      <c r="H435" s="56">
        <f t="shared" si="135"/>
        <v>160656</v>
      </c>
      <c r="I435" s="56">
        <f t="shared" si="135"/>
        <v>169000</v>
      </c>
      <c r="J435" s="56">
        <f t="shared" si="135"/>
        <v>80800</v>
      </c>
      <c r="K435" s="56">
        <f>SUM(K430:K433)</f>
        <v>50390</v>
      </c>
      <c r="L435" s="56">
        <f>SUM(L430:L433)</f>
        <v>79241</v>
      </c>
      <c r="M435" s="56">
        <f>SUM(M430:M433)</f>
        <v>74925.41</v>
      </c>
      <c r="N435" s="56">
        <f>SUM(N430:N434)</f>
        <v>38476</v>
      </c>
      <c r="O435" s="56">
        <f>SUM(O430:O434)</f>
        <v>66913</v>
      </c>
      <c r="P435" s="56">
        <f>SUM(P430:P433)</f>
        <v>79059.47</v>
      </c>
      <c r="Q435" s="56">
        <f>SUM(Q430:Q433)</f>
        <v>13457</v>
      </c>
      <c r="R435" s="56">
        <f>SUM(R430:R433)</f>
        <v>79059</v>
      </c>
      <c r="S435" s="56">
        <f t="shared" ref="S435:Y435" si="136">SUM(S430:S433)</f>
        <v>77891</v>
      </c>
      <c r="T435" s="118">
        <f t="shared" si="136"/>
        <v>75373</v>
      </c>
      <c r="U435" s="118">
        <f t="shared" ref="U435" si="137">SUM(U430:U433)</f>
        <v>36935</v>
      </c>
      <c r="V435" s="118">
        <f>SUM(V430:V433)</f>
        <v>70300</v>
      </c>
      <c r="W435" s="118">
        <f t="shared" si="136"/>
        <v>5660</v>
      </c>
      <c r="X435" s="118">
        <f t="shared" si="136"/>
        <v>68430.459999999992</v>
      </c>
      <c r="Y435" s="118">
        <f t="shared" si="136"/>
        <v>70300</v>
      </c>
      <c r="Z435" s="84">
        <f t="shared" si="134"/>
        <v>0</v>
      </c>
    </row>
    <row r="436" spans="1:27">
      <c r="A436" s="12"/>
      <c r="B436" s="12"/>
      <c r="C436" s="6"/>
      <c r="D436" s="6"/>
      <c r="E436" s="13"/>
      <c r="F436" s="13"/>
      <c r="G436" s="13"/>
      <c r="Z436" s="84"/>
      <c r="AA436" s="96"/>
    </row>
    <row r="437" spans="1:27">
      <c r="A437" s="6"/>
      <c r="B437" s="12"/>
      <c r="C437" s="12" t="s">
        <v>98</v>
      </c>
      <c r="D437" s="12"/>
      <c r="E437" s="56">
        <f t="shared" ref="E437:X437" si="138">E427+E435</f>
        <v>133422</v>
      </c>
      <c r="F437" s="56">
        <f t="shared" si="138"/>
        <v>144079</v>
      </c>
      <c r="G437" s="56">
        <f t="shared" si="138"/>
        <v>96554</v>
      </c>
      <c r="H437" s="56">
        <f t="shared" si="138"/>
        <v>255015</v>
      </c>
      <c r="I437" s="56">
        <f t="shared" si="138"/>
        <v>263359</v>
      </c>
      <c r="J437" s="56">
        <f t="shared" si="138"/>
        <v>133306</v>
      </c>
      <c r="K437" s="56">
        <f t="shared" si="138"/>
        <v>125563</v>
      </c>
      <c r="L437" s="56">
        <f t="shared" si="138"/>
        <v>154414</v>
      </c>
      <c r="M437" s="56">
        <f t="shared" si="138"/>
        <v>165283.31</v>
      </c>
      <c r="N437" s="56">
        <f t="shared" si="138"/>
        <v>122795</v>
      </c>
      <c r="O437" s="56">
        <f t="shared" si="138"/>
        <v>151232</v>
      </c>
      <c r="P437" s="56">
        <f t="shared" si="138"/>
        <v>163174.31</v>
      </c>
      <c r="Q437" s="56">
        <f t="shared" si="138"/>
        <v>107415</v>
      </c>
      <c r="R437" s="56">
        <f t="shared" si="138"/>
        <v>119225</v>
      </c>
      <c r="S437" s="56">
        <f t="shared" si="138"/>
        <v>187685</v>
      </c>
      <c r="T437" s="118">
        <f t="shared" si="138"/>
        <v>228001</v>
      </c>
      <c r="U437" s="118">
        <f t="shared" ref="U437" si="139">U427+U435</f>
        <v>189213</v>
      </c>
      <c r="V437" s="118">
        <f>V427+V435</f>
        <v>222578</v>
      </c>
      <c r="W437" s="118">
        <f t="shared" si="138"/>
        <v>157938</v>
      </c>
      <c r="X437" s="118">
        <f t="shared" si="138"/>
        <v>244669.46</v>
      </c>
      <c r="Y437" s="118">
        <f>Y427+Y435</f>
        <v>267364</v>
      </c>
      <c r="Z437" s="84">
        <f t="shared" si="134"/>
        <v>0.20121485501711758</v>
      </c>
    </row>
    <row r="438" spans="1:27">
      <c r="A438" s="6"/>
      <c r="B438" s="6"/>
      <c r="C438" s="6"/>
      <c r="D438" s="6"/>
      <c r="E438" s="13"/>
      <c r="F438" s="13"/>
      <c r="G438" s="13"/>
      <c r="L438" s="53"/>
      <c r="M438" s="53"/>
      <c r="N438" s="53"/>
      <c r="O438" s="53"/>
      <c r="P438" s="53"/>
      <c r="Q438" s="53"/>
      <c r="R438" s="53"/>
      <c r="S438" s="53"/>
      <c r="T438" s="113"/>
      <c r="U438" s="113"/>
      <c r="V438" s="113"/>
      <c r="W438" s="113"/>
      <c r="X438" s="113"/>
      <c r="Z438" s="84"/>
      <c r="AA438" s="96"/>
    </row>
    <row r="439" spans="1:27">
      <c r="A439" s="6"/>
      <c r="B439" s="17" t="s">
        <v>99</v>
      </c>
      <c r="C439" s="6"/>
      <c r="D439" s="6"/>
      <c r="E439" s="13"/>
      <c r="F439" s="13"/>
      <c r="G439" s="13"/>
      <c r="L439" s="53"/>
      <c r="M439" s="53"/>
      <c r="N439" s="53"/>
      <c r="O439" s="53"/>
      <c r="P439" s="53"/>
      <c r="Q439" s="53"/>
      <c r="R439" s="53"/>
      <c r="S439" s="53"/>
      <c r="T439" s="113"/>
      <c r="U439" s="113"/>
      <c r="V439" s="113"/>
      <c r="W439" s="113"/>
      <c r="X439" s="113"/>
      <c r="Z439" s="84"/>
    </row>
    <row r="440" spans="1:27" s="70" customFormat="1">
      <c r="A440" s="6"/>
      <c r="B440" s="6"/>
      <c r="C440" s="6"/>
      <c r="D440" s="6"/>
      <c r="E440" s="13"/>
      <c r="F440" s="13"/>
      <c r="G440" s="13"/>
      <c r="H440" s="47"/>
      <c r="I440" s="47"/>
      <c r="J440" s="47"/>
      <c r="K440" s="47"/>
      <c r="L440" s="53"/>
      <c r="M440" s="53"/>
      <c r="N440" s="53"/>
      <c r="O440" s="53"/>
      <c r="P440" s="53"/>
      <c r="Q440" s="53"/>
      <c r="R440" s="53"/>
      <c r="S440" s="53"/>
      <c r="T440" s="113"/>
      <c r="U440" s="113"/>
      <c r="V440" s="113"/>
      <c r="W440" s="113"/>
      <c r="X440" s="113"/>
      <c r="Y440" s="112"/>
      <c r="Z440" s="84"/>
      <c r="AA440" s="92"/>
    </row>
    <row r="441" spans="1:27">
      <c r="A441" s="6"/>
      <c r="B441" s="11" t="s">
        <v>110</v>
      </c>
      <c r="C441" s="6"/>
      <c r="D441" s="6"/>
      <c r="E441" s="13"/>
      <c r="F441" s="13"/>
      <c r="G441" s="13"/>
      <c r="L441" s="53"/>
      <c r="M441" s="53"/>
      <c r="N441" s="53"/>
      <c r="O441" s="53"/>
      <c r="P441" s="53"/>
      <c r="Q441" s="53"/>
      <c r="R441" s="53"/>
      <c r="S441" s="53"/>
      <c r="T441" s="113"/>
      <c r="U441" s="113"/>
      <c r="V441" s="113"/>
      <c r="W441" s="113"/>
      <c r="X441" s="113"/>
      <c r="Z441" s="84"/>
    </row>
    <row r="442" spans="1:27">
      <c r="A442" s="10" t="s">
        <v>111</v>
      </c>
      <c r="B442" s="6"/>
      <c r="C442" s="6" t="s">
        <v>573</v>
      </c>
      <c r="D442" s="6"/>
      <c r="E442" s="55">
        <v>26000</v>
      </c>
      <c r="F442" s="55">
        <v>26000</v>
      </c>
      <c r="G442" s="55">
        <v>21995.52</v>
      </c>
      <c r="H442" s="55">
        <v>12926.23</v>
      </c>
      <c r="I442" s="55">
        <v>26000</v>
      </c>
      <c r="J442" s="55">
        <v>27000</v>
      </c>
      <c r="K442" s="55">
        <v>10214.59</v>
      </c>
      <c r="L442" s="65">
        <v>15149.1</v>
      </c>
      <c r="M442" s="55">
        <v>27000</v>
      </c>
      <c r="N442" s="55">
        <v>13919.87</v>
      </c>
      <c r="O442" s="55">
        <v>22788.240000000002</v>
      </c>
      <c r="P442" s="55">
        <v>27000</v>
      </c>
      <c r="Q442" s="55">
        <v>19112.16</v>
      </c>
      <c r="R442" s="55">
        <v>27000</v>
      </c>
      <c r="S442" s="55">
        <v>14572</v>
      </c>
      <c r="T442" s="116">
        <v>25000</v>
      </c>
      <c r="U442" s="116">
        <v>15931</v>
      </c>
      <c r="V442" s="116">
        <v>26000</v>
      </c>
      <c r="W442" s="116">
        <v>12501.63</v>
      </c>
      <c r="X442" s="123">
        <v>5186.7299999999996</v>
      </c>
      <c r="Y442" s="116">
        <v>26000</v>
      </c>
      <c r="Z442" s="84">
        <f t="shared" si="134"/>
        <v>0</v>
      </c>
    </row>
    <row r="443" spans="1:27">
      <c r="A443" s="10" t="s">
        <v>113</v>
      </c>
      <c r="B443" s="6"/>
      <c r="C443" s="6" t="s">
        <v>574</v>
      </c>
      <c r="D443" s="6"/>
      <c r="E443" s="55">
        <v>2000</v>
      </c>
      <c r="F443" s="55">
        <v>0</v>
      </c>
      <c r="G443" s="55">
        <v>0</v>
      </c>
      <c r="H443" s="55">
        <v>0</v>
      </c>
      <c r="I443" s="55">
        <v>0</v>
      </c>
      <c r="J443" s="55">
        <v>2000</v>
      </c>
      <c r="K443" s="55">
        <v>0</v>
      </c>
      <c r="L443" s="55">
        <v>0</v>
      </c>
      <c r="M443" s="55">
        <v>2000</v>
      </c>
      <c r="N443" s="55">
        <v>0</v>
      </c>
      <c r="O443" s="55"/>
      <c r="P443" s="55">
        <v>2000</v>
      </c>
      <c r="Q443" s="55">
        <v>0</v>
      </c>
      <c r="R443" s="55">
        <v>2000</v>
      </c>
      <c r="S443" s="55">
        <v>0</v>
      </c>
      <c r="T443" s="116">
        <v>2000</v>
      </c>
      <c r="U443" s="116">
        <v>0</v>
      </c>
      <c r="V443" s="116">
        <v>2000</v>
      </c>
      <c r="W443" s="116">
        <v>0</v>
      </c>
      <c r="X443" s="123">
        <v>0</v>
      </c>
      <c r="Y443" s="116">
        <v>2000</v>
      </c>
      <c r="Z443" s="84">
        <f t="shared" si="134"/>
        <v>0</v>
      </c>
      <c r="AA443" s="96"/>
    </row>
    <row r="444" spans="1:27">
      <c r="A444" s="10" t="s">
        <v>115</v>
      </c>
      <c r="B444" s="6"/>
      <c r="C444" s="6" t="s">
        <v>116</v>
      </c>
      <c r="D444" s="6"/>
      <c r="E444" s="55"/>
      <c r="F444" s="55"/>
      <c r="G444" s="55"/>
      <c r="X444" s="123"/>
      <c r="Z444" s="84"/>
    </row>
    <row r="445" spans="1:27">
      <c r="A445" s="10" t="s">
        <v>117</v>
      </c>
      <c r="B445" s="6"/>
      <c r="C445" s="6" t="s">
        <v>118</v>
      </c>
      <c r="D445" s="6"/>
      <c r="E445" s="55"/>
      <c r="F445" s="55"/>
      <c r="G445" s="55"/>
      <c r="X445" s="123"/>
      <c r="Z445" s="84"/>
    </row>
    <row r="446" spans="1:27">
      <c r="A446" s="10" t="s">
        <v>119</v>
      </c>
      <c r="B446" s="6"/>
      <c r="C446" s="6" t="s">
        <v>120</v>
      </c>
      <c r="D446" s="6"/>
      <c r="E446" s="55"/>
      <c r="F446" s="55"/>
      <c r="G446" s="55"/>
      <c r="X446" s="123"/>
      <c r="Z446" s="84"/>
    </row>
    <row r="447" spans="1:27">
      <c r="A447" s="10" t="s">
        <v>121</v>
      </c>
      <c r="B447" s="6"/>
      <c r="C447" s="6" t="s">
        <v>122</v>
      </c>
      <c r="D447" s="6"/>
      <c r="E447" s="55"/>
      <c r="F447" s="55"/>
      <c r="G447" s="55"/>
      <c r="X447" s="123"/>
      <c r="Z447" s="84"/>
    </row>
    <row r="448" spans="1:27">
      <c r="A448" s="10" t="s">
        <v>123</v>
      </c>
      <c r="B448" s="6"/>
      <c r="C448" s="6" t="s">
        <v>124</v>
      </c>
      <c r="D448" s="6"/>
      <c r="E448" s="55"/>
      <c r="F448" s="55"/>
      <c r="G448" s="55"/>
      <c r="X448" s="123"/>
      <c r="Z448" s="84"/>
    </row>
    <row r="449" spans="1:27">
      <c r="A449" s="6"/>
      <c r="B449" s="6"/>
      <c r="C449" s="6"/>
      <c r="D449" s="62" t="s">
        <v>590</v>
      </c>
      <c r="E449" s="63">
        <f t="shared" ref="E449:J449" si="140">SUM(E442:E448)</f>
        <v>28000</v>
      </c>
      <c r="F449" s="63">
        <f t="shared" si="140"/>
        <v>26000</v>
      </c>
      <c r="G449" s="63">
        <f t="shared" si="140"/>
        <v>21995.52</v>
      </c>
      <c r="H449" s="63">
        <f t="shared" si="140"/>
        <v>12926.23</v>
      </c>
      <c r="I449" s="63">
        <f t="shared" si="140"/>
        <v>26000</v>
      </c>
      <c r="J449" s="63">
        <f t="shared" si="140"/>
        <v>29000</v>
      </c>
      <c r="K449" s="63">
        <f t="shared" ref="K449:Y449" si="141">SUM(K442:K448)</f>
        <v>10214.59</v>
      </c>
      <c r="L449" s="63">
        <f t="shared" si="141"/>
        <v>15149.1</v>
      </c>
      <c r="M449" s="63">
        <f t="shared" si="141"/>
        <v>29000</v>
      </c>
      <c r="N449" s="63">
        <f t="shared" si="141"/>
        <v>13919.87</v>
      </c>
      <c r="O449" s="63">
        <f t="shared" si="141"/>
        <v>22788.240000000002</v>
      </c>
      <c r="P449" s="63">
        <f t="shared" si="141"/>
        <v>29000</v>
      </c>
      <c r="Q449" s="63">
        <f t="shared" si="141"/>
        <v>19112.16</v>
      </c>
      <c r="R449" s="63">
        <f t="shared" si="141"/>
        <v>29000</v>
      </c>
      <c r="S449" s="63">
        <f t="shared" si="141"/>
        <v>14572</v>
      </c>
      <c r="T449" s="120">
        <f t="shared" si="141"/>
        <v>27000</v>
      </c>
      <c r="U449" s="120">
        <f t="shared" si="141"/>
        <v>15931</v>
      </c>
      <c r="V449" s="120">
        <f>SUM(V442:V448)</f>
        <v>28000</v>
      </c>
      <c r="W449" s="120">
        <f t="shared" si="141"/>
        <v>12501.63</v>
      </c>
      <c r="X449" s="126">
        <f t="shared" ref="X449" si="142">SUM(X442:X448)</f>
        <v>5186.7299999999996</v>
      </c>
      <c r="Y449" s="120">
        <f t="shared" si="141"/>
        <v>28000</v>
      </c>
      <c r="Z449" s="84">
        <f t="shared" si="134"/>
        <v>0</v>
      </c>
    </row>
    <row r="450" spans="1:27">
      <c r="A450" s="6"/>
      <c r="B450" s="6"/>
      <c r="C450" s="6"/>
      <c r="D450" s="6"/>
      <c r="E450" s="55"/>
      <c r="F450" s="55"/>
      <c r="G450" s="55"/>
      <c r="X450" s="123"/>
      <c r="Z450" s="84"/>
    </row>
    <row r="451" spans="1:27">
      <c r="A451" s="6"/>
      <c r="B451" s="11" t="s">
        <v>125</v>
      </c>
      <c r="C451" s="6"/>
      <c r="D451" s="6"/>
      <c r="E451" s="13"/>
      <c r="F451" s="13"/>
      <c r="G451" s="13"/>
      <c r="X451" s="123"/>
      <c r="Z451" s="84"/>
    </row>
    <row r="452" spans="1:27">
      <c r="A452" s="10" t="s">
        <v>126</v>
      </c>
      <c r="B452" s="6"/>
      <c r="C452" s="6" t="s">
        <v>610</v>
      </c>
      <c r="D452" s="6"/>
      <c r="E452" s="55">
        <v>3500</v>
      </c>
      <c r="F452" s="55">
        <v>905</v>
      </c>
      <c r="G452" s="55">
        <v>1397.31</v>
      </c>
      <c r="H452" s="55">
        <v>1397.91</v>
      </c>
      <c r="I452" s="55">
        <v>2000</v>
      </c>
      <c r="J452" s="55">
        <v>3000</v>
      </c>
      <c r="K452" s="55">
        <v>110</v>
      </c>
      <c r="L452" s="65">
        <v>110</v>
      </c>
      <c r="M452" s="65">
        <v>3000</v>
      </c>
      <c r="N452" s="65">
        <v>1216.6500000000001</v>
      </c>
      <c r="O452" s="65">
        <v>1216.6500000000001</v>
      </c>
      <c r="P452" s="65">
        <v>3000</v>
      </c>
      <c r="Q452" s="65">
        <v>0</v>
      </c>
      <c r="R452" s="65">
        <v>3000</v>
      </c>
      <c r="S452" s="65">
        <v>1253</v>
      </c>
      <c r="T452" s="117">
        <v>3000</v>
      </c>
      <c r="U452" s="117">
        <v>265</v>
      </c>
      <c r="V452" s="117">
        <v>3000</v>
      </c>
      <c r="W452" s="117">
        <v>265</v>
      </c>
      <c r="X452" s="123">
        <v>0</v>
      </c>
      <c r="Y452" s="112">
        <v>5000</v>
      </c>
      <c r="Z452" s="84">
        <f t="shared" si="134"/>
        <v>0.66666666666666663</v>
      </c>
    </row>
    <row r="453" spans="1:27">
      <c r="A453" s="10" t="s">
        <v>128</v>
      </c>
      <c r="B453" s="6"/>
      <c r="C453" s="6" t="s">
        <v>611</v>
      </c>
      <c r="D453" s="6"/>
      <c r="E453" s="55">
        <v>14000</v>
      </c>
      <c r="F453" s="55">
        <v>13000</v>
      </c>
      <c r="G453" s="55">
        <v>1771.48</v>
      </c>
      <c r="H453" s="55">
        <v>456.48</v>
      </c>
      <c r="I453" s="55">
        <v>6000</v>
      </c>
      <c r="J453" s="65">
        <v>11875</v>
      </c>
      <c r="K453" s="55">
        <v>1116.6600000000001</v>
      </c>
      <c r="L453" s="65">
        <v>1912.66</v>
      </c>
      <c r="M453" s="65">
        <v>13000</v>
      </c>
      <c r="N453" s="65">
        <v>770</v>
      </c>
      <c r="O453" s="65">
        <v>1694</v>
      </c>
      <c r="P453" s="65">
        <v>13000</v>
      </c>
      <c r="Q453" s="65">
        <v>3361.95</v>
      </c>
      <c r="R453" s="65">
        <v>13000</v>
      </c>
      <c r="S453" s="65">
        <v>6761</v>
      </c>
      <c r="T453" s="117">
        <v>13000</v>
      </c>
      <c r="U453" s="117">
        <v>6620</v>
      </c>
      <c r="V453" s="117">
        <v>13000</v>
      </c>
      <c r="W453" s="117">
        <v>2725</v>
      </c>
      <c r="X453" s="123">
        <v>3573.5</v>
      </c>
      <c r="Y453" s="112">
        <v>13000</v>
      </c>
      <c r="Z453" s="84">
        <f t="shared" si="134"/>
        <v>0</v>
      </c>
    </row>
    <row r="454" spans="1:27">
      <c r="A454" s="10" t="s">
        <v>173</v>
      </c>
      <c r="B454" s="6"/>
      <c r="C454" s="6" t="s">
        <v>612</v>
      </c>
      <c r="D454" s="6"/>
      <c r="E454" s="55">
        <v>4000</v>
      </c>
      <c r="F454" s="55">
        <v>750</v>
      </c>
      <c r="G454" s="55">
        <v>410.6</v>
      </c>
      <c r="H454" s="55">
        <v>292.89999999999998</v>
      </c>
      <c r="I454" s="55">
        <v>1000</v>
      </c>
      <c r="J454" s="55">
        <v>2000</v>
      </c>
      <c r="K454" s="65">
        <v>1040</v>
      </c>
      <c r="L454" s="65">
        <v>1040</v>
      </c>
      <c r="M454" s="65">
        <v>2000</v>
      </c>
      <c r="N454" s="65">
        <v>585.61</v>
      </c>
      <c r="O454" s="65">
        <v>794.61</v>
      </c>
      <c r="P454" s="65">
        <v>2000</v>
      </c>
      <c r="Q454" s="65">
        <v>764.59</v>
      </c>
      <c r="R454" s="65">
        <v>2000</v>
      </c>
      <c r="S454" s="65">
        <v>624</v>
      </c>
      <c r="T454" s="117">
        <v>2000</v>
      </c>
      <c r="U454" s="117">
        <v>795</v>
      </c>
      <c r="V454" s="117">
        <v>2000</v>
      </c>
      <c r="W454" s="117">
        <v>577.85</v>
      </c>
      <c r="X454" s="123">
        <v>4598.96</v>
      </c>
      <c r="Y454" s="112">
        <v>10000</v>
      </c>
      <c r="Z454" s="84">
        <f t="shared" si="134"/>
        <v>4</v>
      </c>
    </row>
    <row r="455" spans="1:27">
      <c r="A455" s="10" t="s">
        <v>179</v>
      </c>
      <c r="B455" s="6"/>
      <c r="C455" s="6" t="s">
        <v>147</v>
      </c>
      <c r="D455" s="6"/>
      <c r="E455" s="55">
        <v>15500</v>
      </c>
      <c r="F455" s="55">
        <v>15000</v>
      </c>
      <c r="G455" s="55">
        <v>12642.52</v>
      </c>
      <c r="H455" s="55">
        <v>8810.02</v>
      </c>
      <c r="I455" s="55">
        <v>12000</v>
      </c>
      <c r="J455" s="55">
        <v>16000</v>
      </c>
      <c r="K455" s="55">
        <v>6994.4</v>
      </c>
      <c r="L455" s="65">
        <v>10353.39</v>
      </c>
      <c r="M455" s="65">
        <v>16000</v>
      </c>
      <c r="N455" s="65">
        <v>7341.05</v>
      </c>
      <c r="O455" s="65">
        <v>10713.99</v>
      </c>
      <c r="P455" s="65">
        <v>16000</v>
      </c>
      <c r="Q455" s="65">
        <v>10926.95</v>
      </c>
      <c r="R455" s="65">
        <v>16000</v>
      </c>
      <c r="S455" s="65">
        <v>10615</v>
      </c>
      <c r="T455" s="117">
        <v>16000</v>
      </c>
      <c r="U455" s="117">
        <v>8066</v>
      </c>
      <c r="V455" s="117">
        <v>16000</v>
      </c>
      <c r="W455" s="117">
        <v>5473.59</v>
      </c>
      <c r="X455" s="123">
        <v>8375.07</v>
      </c>
      <c r="Y455" s="112">
        <v>16000</v>
      </c>
      <c r="Z455" s="84">
        <f t="shared" si="134"/>
        <v>0</v>
      </c>
    </row>
    <row r="456" spans="1:27">
      <c r="A456" s="10" t="s">
        <v>180</v>
      </c>
      <c r="B456" s="6"/>
      <c r="C456" s="6" t="s">
        <v>613</v>
      </c>
      <c r="D456" s="6"/>
      <c r="E456" s="55">
        <v>1400</v>
      </c>
      <c r="F456" s="55">
        <v>1400</v>
      </c>
      <c r="G456" s="55">
        <v>1348.78</v>
      </c>
      <c r="H456" s="55">
        <v>1348.78</v>
      </c>
      <c r="I456" s="55">
        <v>1400</v>
      </c>
      <c r="J456" s="65">
        <v>1615</v>
      </c>
      <c r="K456" s="55">
        <v>1611.82</v>
      </c>
      <c r="L456" s="65">
        <v>1611.82</v>
      </c>
      <c r="M456" s="65">
        <v>1750</v>
      </c>
      <c r="N456" s="65">
        <v>1373.23</v>
      </c>
      <c r="O456" s="65">
        <v>1373.23</v>
      </c>
      <c r="P456" s="65">
        <v>2000</v>
      </c>
      <c r="Q456" s="65">
        <v>1356.87</v>
      </c>
      <c r="R456" s="65">
        <v>2000</v>
      </c>
      <c r="S456" s="65">
        <v>1800</v>
      </c>
      <c r="T456" s="117">
        <v>3000</v>
      </c>
      <c r="U456" s="117">
        <v>2023</v>
      </c>
      <c r="V456" s="117">
        <v>3000</v>
      </c>
      <c r="W456" s="117">
        <v>1656.13</v>
      </c>
      <c r="X456" s="123">
        <v>1184.3</v>
      </c>
      <c r="Y456" s="112">
        <v>3000</v>
      </c>
      <c r="Z456" s="84">
        <f t="shared" si="134"/>
        <v>0</v>
      </c>
    </row>
    <row r="457" spans="1:27">
      <c r="A457" s="10" t="s">
        <v>181</v>
      </c>
      <c r="B457" s="6"/>
      <c r="C457" s="6" t="s">
        <v>614</v>
      </c>
      <c r="D457" s="6"/>
      <c r="E457" s="55"/>
      <c r="F457" s="55">
        <v>0</v>
      </c>
      <c r="G457" s="55">
        <v>0</v>
      </c>
      <c r="I457" s="55">
        <v>2500</v>
      </c>
      <c r="J457" s="55">
        <v>0</v>
      </c>
      <c r="L457" s="53"/>
      <c r="M457" s="53"/>
      <c r="N457" s="53"/>
      <c r="O457" s="53"/>
      <c r="P457" s="53"/>
      <c r="Q457" s="53"/>
      <c r="R457" s="53"/>
      <c r="S457" s="55">
        <v>0</v>
      </c>
      <c r="T457" s="116">
        <v>500</v>
      </c>
      <c r="U457" s="116">
        <v>0</v>
      </c>
      <c r="V457" s="116"/>
      <c r="W457" s="116">
        <v>0</v>
      </c>
      <c r="X457" s="123"/>
      <c r="Z457" s="84"/>
    </row>
    <row r="458" spans="1:27">
      <c r="A458" s="10" t="s">
        <v>183</v>
      </c>
      <c r="B458" s="6"/>
      <c r="C458" s="6" t="s">
        <v>184</v>
      </c>
      <c r="D458" s="6"/>
      <c r="E458" s="55"/>
      <c r="F458" s="55"/>
      <c r="G458" s="55"/>
      <c r="J458" s="55">
        <v>0</v>
      </c>
      <c r="L458" s="53"/>
      <c r="M458" s="53"/>
      <c r="N458" s="53"/>
      <c r="O458" s="53"/>
      <c r="P458" s="53"/>
      <c r="Q458" s="53"/>
      <c r="R458" s="53"/>
      <c r="S458" s="53"/>
      <c r="T458" s="113"/>
      <c r="U458" s="113"/>
      <c r="V458" s="113"/>
      <c r="W458" s="113"/>
      <c r="X458" s="123"/>
      <c r="Z458" s="84"/>
    </row>
    <row r="459" spans="1:27">
      <c r="A459" s="10" t="s">
        <v>154</v>
      </c>
      <c r="B459" s="6"/>
      <c r="C459" s="6" t="s">
        <v>155</v>
      </c>
      <c r="D459" s="6"/>
      <c r="E459" s="55"/>
      <c r="F459" s="55"/>
      <c r="G459" s="55"/>
      <c r="J459" s="55">
        <v>0</v>
      </c>
      <c r="L459" s="53"/>
      <c r="M459" s="53"/>
      <c r="N459" s="53"/>
      <c r="O459" s="53"/>
      <c r="P459" s="53"/>
      <c r="Q459" s="53"/>
      <c r="R459" s="53"/>
      <c r="S459" s="53"/>
      <c r="T459" s="113"/>
      <c r="U459" s="113"/>
      <c r="V459" s="113"/>
      <c r="W459" s="113"/>
      <c r="X459" s="123"/>
      <c r="Z459" s="84"/>
    </row>
    <row r="460" spans="1:27">
      <c r="A460" s="6"/>
      <c r="B460" s="6"/>
      <c r="C460" s="6"/>
      <c r="D460" s="62" t="s">
        <v>590</v>
      </c>
      <c r="E460" s="63">
        <f t="shared" ref="E460:J460" si="143">SUM(E452:E459)</f>
        <v>38400</v>
      </c>
      <c r="F460" s="63">
        <f t="shared" si="143"/>
        <v>31055</v>
      </c>
      <c r="G460" s="63">
        <f t="shared" si="143"/>
        <v>17570.689999999999</v>
      </c>
      <c r="H460" s="63">
        <f t="shared" si="143"/>
        <v>12306.090000000002</v>
      </c>
      <c r="I460" s="63">
        <f t="shared" si="143"/>
        <v>24900</v>
      </c>
      <c r="J460" s="63">
        <f t="shared" si="143"/>
        <v>34490</v>
      </c>
      <c r="K460" s="63">
        <f t="shared" ref="K460:W460" si="144">SUM(K452:K459)</f>
        <v>10872.88</v>
      </c>
      <c r="L460" s="63">
        <f t="shared" si="144"/>
        <v>15027.869999999999</v>
      </c>
      <c r="M460" s="63">
        <f t="shared" si="144"/>
        <v>35750</v>
      </c>
      <c r="N460" s="63">
        <f t="shared" si="144"/>
        <v>11286.54</v>
      </c>
      <c r="O460" s="63">
        <f t="shared" si="144"/>
        <v>15792.48</v>
      </c>
      <c r="P460" s="63">
        <f t="shared" si="144"/>
        <v>36000</v>
      </c>
      <c r="Q460" s="63">
        <f t="shared" si="144"/>
        <v>16410.36</v>
      </c>
      <c r="R460" s="63">
        <f t="shared" si="144"/>
        <v>36000</v>
      </c>
      <c r="S460" s="63">
        <f t="shared" si="144"/>
        <v>21053</v>
      </c>
      <c r="T460" s="120">
        <f t="shared" si="144"/>
        <v>37500</v>
      </c>
      <c r="U460" s="120">
        <f t="shared" si="144"/>
        <v>17769</v>
      </c>
      <c r="V460" s="120">
        <f>SUM(V452:V459)</f>
        <v>37000</v>
      </c>
      <c r="W460" s="120">
        <f t="shared" si="144"/>
        <v>10697.57</v>
      </c>
      <c r="X460" s="126">
        <f t="shared" ref="X460:Y460" si="145">SUM(X452:X459)</f>
        <v>17731.829999999998</v>
      </c>
      <c r="Y460" s="126">
        <f t="shared" si="145"/>
        <v>47000</v>
      </c>
      <c r="Z460" s="84">
        <f t="shared" si="134"/>
        <v>0.27027027027027029</v>
      </c>
    </row>
    <row r="461" spans="1:27">
      <c r="A461" s="6"/>
      <c r="B461" s="6"/>
      <c r="C461" s="6"/>
      <c r="D461" s="6"/>
      <c r="E461" s="55"/>
      <c r="F461" s="55"/>
      <c r="G461" s="55"/>
      <c r="X461" s="123"/>
      <c r="Z461" s="84"/>
    </row>
    <row r="462" spans="1:27">
      <c r="A462" s="6"/>
      <c r="B462" s="11" t="s">
        <v>156</v>
      </c>
      <c r="C462" s="6"/>
      <c r="D462" s="6"/>
      <c r="E462" s="13"/>
      <c r="F462" s="13" t="s">
        <v>9</v>
      </c>
      <c r="G462" s="13"/>
      <c r="X462" s="123"/>
      <c r="Z462" s="84"/>
      <c r="AA462" s="96"/>
    </row>
    <row r="463" spans="1:27">
      <c r="A463" s="10" t="s">
        <v>185</v>
      </c>
      <c r="B463" s="6"/>
      <c r="C463" s="6" t="s">
        <v>615</v>
      </c>
      <c r="D463" s="6"/>
      <c r="E463" s="55">
        <v>3500</v>
      </c>
      <c r="F463" s="55">
        <v>3500</v>
      </c>
      <c r="G463" s="55">
        <v>3077.24</v>
      </c>
      <c r="H463" s="55">
        <v>2008.06</v>
      </c>
      <c r="I463" s="65">
        <v>3000</v>
      </c>
      <c r="J463" s="65">
        <v>4010</v>
      </c>
      <c r="K463" s="55">
        <v>2739.92</v>
      </c>
      <c r="L463" s="65">
        <v>4008.19</v>
      </c>
      <c r="M463" s="65">
        <v>4000</v>
      </c>
      <c r="N463" s="65">
        <v>2544.46</v>
      </c>
      <c r="O463" s="65">
        <v>3064.63</v>
      </c>
      <c r="P463" s="65">
        <v>4683.8599999999997</v>
      </c>
      <c r="Q463" s="65">
        <v>4683.8599999999997</v>
      </c>
      <c r="R463" s="65">
        <v>4500</v>
      </c>
      <c r="S463" s="65">
        <v>3307</v>
      </c>
      <c r="T463" s="117">
        <v>4500</v>
      </c>
      <c r="U463" s="117">
        <v>3091</v>
      </c>
      <c r="V463" s="117">
        <v>6500</v>
      </c>
      <c r="W463" s="117">
        <v>2410.59</v>
      </c>
      <c r="X463" s="123">
        <v>3885.3</v>
      </c>
      <c r="Y463" s="116">
        <v>6500</v>
      </c>
      <c r="Z463" s="84">
        <f t="shared" si="134"/>
        <v>0</v>
      </c>
    </row>
    <row r="464" spans="1:27">
      <c r="A464" s="10" t="s">
        <v>187</v>
      </c>
      <c r="B464" s="6"/>
      <c r="C464" s="6" t="s">
        <v>616</v>
      </c>
      <c r="D464" s="6"/>
      <c r="E464" s="55">
        <v>1000</v>
      </c>
      <c r="F464" s="55">
        <v>650</v>
      </c>
      <c r="G464" s="55">
        <v>594</v>
      </c>
      <c r="H464" s="55">
        <v>474</v>
      </c>
      <c r="I464" s="55">
        <v>800</v>
      </c>
      <c r="J464" s="55">
        <v>1000</v>
      </c>
      <c r="K464" s="55">
        <v>449.8</v>
      </c>
      <c r="L464" s="65">
        <v>854.8</v>
      </c>
      <c r="M464" s="55">
        <v>1000</v>
      </c>
      <c r="N464" s="55">
        <v>474.8</v>
      </c>
      <c r="O464" s="55">
        <v>879.8</v>
      </c>
      <c r="P464" s="55">
        <v>1025.1500000000001</v>
      </c>
      <c r="Q464" s="55">
        <v>1025.1500000000001</v>
      </c>
      <c r="R464" s="55">
        <v>1000</v>
      </c>
      <c r="S464" s="55">
        <v>1965</v>
      </c>
      <c r="T464" s="116">
        <v>2000</v>
      </c>
      <c r="U464" s="116">
        <v>3289</v>
      </c>
      <c r="V464" s="116">
        <v>5000</v>
      </c>
      <c r="W464" s="116">
        <v>2338.66</v>
      </c>
      <c r="X464" s="123">
        <v>3134.41</v>
      </c>
      <c r="Y464" s="116">
        <v>5000</v>
      </c>
      <c r="Z464" s="84">
        <f t="shared" si="134"/>
        <v>0</v>
      </c>
    </row>
    <row r="465" spans="1:27">
      <c r="A465" s="10" t="s">
        <v>188</v>
      </c>
      <c r="B465" s="6"/>
      <c r="C465" s="6" t="s">
        <v>189</v>
      </c>
      <c r="D465" s="6"/>
      <c r="E465" s="55"/>
      <c r="F465" s="55"/>
      <c r="G465" s="55"/>
      <c r="X465" s="123"/>
      <c r="Z465" s="84"/>
    </row>
    <row r="466" spans="1:27">
      <c r="A466" s="10" t="s">
        <v>190</v>
      </c>
      <c r="B466" s="6"/>
      <c r="C466" s="6" t="s">
        <v>191</v>
      </c>
      <c r="D466" s="6"/>
      <c r="E466" s="55"/>
      <c r="F466" s="55"/>
      <c r="G466" s="55"/>
      <c r="X466" s="123"/>
      <c r="Z466" s="84"/>
    </row>
    <row r="467" spans="1:27">
      <c r="A467" s="10" t="s">
        <v>159</v>
      </c>
      <c r="B467" s="6"/>
      <c r="C467" s="6" t="s">
        <v>160</v>
      </c>
      <c r="D467" s="6"/>
      <c r="E467" s="55"/>
      <c r="F467" s="55"/>
      <c r="G467" s="55"/>
      <c r="X467" s="123"/>
      <c r="Z467" s="84"/>
    </row>
    <row r="468" spans="1:27">
      <c r="A468" s="10" t="s">
        <v>192</v>
      </c>
      <c r="B468" s="6"/>
      <c r="C468" s="6" t="s">
        <v>193</v>
      </c>
      <c r="D468" s="6"/>
      <c r="E468" s="55"/>
      <c r="F468" s="55"/>
      <c r="G468" s="55"/>
      <c r="X468" s="123"/>
      <c r="Z468" s="84"/>
    </row>
    <row r="469" spans="1:27">
      <c r="A469" s="10" t="s">
        <v>194</v>
      </c>
      <c r="B469" s="6"/>
      <c r="C469" s="6" t="s">
        <v>195</v>
      </c>
      <c r="D469" s="6"/>
      <c r="E469" s="55"/>
      <c r="F469" s="55"/>
      <c r="G469" s="55"/>
      <c r="X469" s="123"/>
      <c r="Z469" s="84"/>
    </row>
    <row r="470" spans="1:27">
      <c r="A470" s="10" t="s">
        <v>196</v>
      </c>
      <c r="B470" s="6"/>
      <c r="C470" s="6" t="s">
        <v>197</v>
      </c>
      <c r="D470" s="6"/>
      <c r="E470" s="55"/>
      <c r="F470" s="55"/>
      <c r="G470" s="55"/>
      <c r="X470" s="123"/>
      <c r="Z470" s="84"/>
      <c r="AA470" s="96"/>
    </row>
    <row r="471" spans="1:27">
      <c r="A471" s="6"/>
      <c r="B471" s="6"/>
      <c r="C471" s="6"/>
      <c r="D471" s="62" t="s">
        <v>590</v>
      </c>
      <c r="E471" s="63">
        <f t="shared" ref="E471:J471" si="146">SUM(E463:E470)</f>
        <v>4500</v>
      </c>
      <c r="F471" s="63">
        <f t="shared" si="146"/>
        <v>4150</v>
      </c>
      <c r="G471" s="63">
        <f t="shared" si="146"/>
        <v>3671.24</v>
      </c>
      <c r="H471" s="63">
        <f t="shared" si="146"/>
        <v>2482.06</v>
      </c>
      <c r="I471" s="63">
        <f t="shared" si="146"/>
        <v>3800</v>
      </c>
      <c r="J471" s="63">
        <f t="shared" si="146"/>
        <v>5010</v>
      </c>
      <c r="K471" s="63">
        <f t="shared" ref="K471:W471" si="147">SUM(K463:K470)</f>
        <v>3189.7200000000003</v>
      </c>
      <c r="L471" s="63">
        <f t="shared" si="147"/>
        <v>4862.99</v>
      </c>
      <c r="M471" s="63">
        <f t="shared" si="147"/>
        <v>5000</v>
      </c>
      <c r="N471" s="63">
        <f t="shared" si="147"/>
        <v>3019.26</v>
      </c>
      <c r="O471" s="63">
        <f t="shared" si="147"/>
        <v>3944.4300000000003</v>
      </c>
      <c r="P471" s="63">
        <f t="shared" si="147"/>
        <v>5709.01</v>
      </c>
      <c r="Q471" s="63">
        <f t="shared" si="147"/>
        <v>5709.01</v>
      </c>
      <c r="R471" s="63">
        <f t="shared" si="147"/>
        <v>5500</v>
      </c>
      <c r="S471" s="63">
        <f t="shared" si="147"/>
        <v>5272</v>
      </c>
      <c r="T471" s="120">
        <f t="shared" si="147"/>
        <v>6500</v>
      </c>
      <c r="U471" s="120">
        <f t="shared" si="147"/>
        <v>6380</v>
      </c>
      <c r="V471" s="120">
        <f>SUM(V463:V470)</f>
        <v>11500</v>
      </c>
      <c r="W471" s="120">
        <f t="shared" si="147"/>
        <v>4749.25</v>
      </c>
      <c r="X471" s="126">
        <f t="shared" ref="X471:Y471" si="148">SUM(X463:X470)</f>
        <v>7019.71</v>
      </c>
      <c r="Y471" s="126">
        <f t="shared" si="148"/>
        <v>11500</v>
      </c>
      <c r="Z471" s="84">
        <f t="shared" si="134"/>
        <v>0</v>
      </c>
    </row>
    <row r="472" spans="1:27">
      <c r="A472" s="6"/>
      <c r="B472" s="6"/>
      <c r="C472" s="6"/>
      <c r="D472" s="6"/>
      <c r="E472" s="55"/>
      <c r="F472" s="55"/>
      <c r="G472" s="55"/>
      <c r="L472" s="53"/>
      <c r="M472" s="53"/>
      <c r="N472" s="53"/>
      <c r="O472" s="53"/>
      <c r="P472" s="53"/>
      <c r="Q472" s="53"/>
      <c r="R472" s="53"/>
      <c r="S472" s="53"/>
      <c r="T472" s="113"/>
      <c r="U472" s="113"/>
      <c r="V472" s="113"/>
      <c r="W472" s="113"/>
      <c r="X472" s="113"/>
      <c r="Z472" s="84"/>
    </row>
    <row r="473" spans="1:27">
      <c r="A473" s="6"/>
      <c r="B473" s="6"/>
      <c r="C473" s="6"/>
      <c r="D473" s="6"/>
      <c r="E473" s="13"/>
      <c r="F473" s="13"/>
      <c r="G473" s="13"/>
      <c r="L473" s="53"/>
      <c r="M473" s="53"/>
      <c r="N473" s="53"/>
      <c r="O473" s="53"/>
      <c r="P473" s="53"/>
      <c r="Q473" s="53"/>
      <c r="R473" s="53"/>
      <c r="S473" s="53"/>
      <c r="T473" s="113"/>
      <c r="U473" s="113"/>
      <c r="V473" s="113"/>
      <c r="W473" s="113"/>
      <c r="X473" s="113"/>
      <c r="Y473" s="113"/>
      <c r="Z473" s="84"/>
    </row>
    <row r="474" spans="1:27">
      <c r="A474" s="6"/>
      <c r="B474" s="6"/>
      <c r="C474" s="6"/>
      <c r="D474" s="6"/>
      <c r="E474" s="13"/>
      <c r="F474" s="13"/>
      <c r="G474" s="13"/>
      <c r="L474" s="53"/>
      <c r="M474" s="53"/>
      <c r="N474" s="53"/>
      <c r="O474" s="53"/>
      <c r="P474" s="53"/>
      <c r="Q474" s="53"/>
      <c r="R474" s="53"/>
      <c r="S474" s="53"/>
      <c r="T474" s="113"/>
      <c r="U474" s="113"/>
      <c r="V474" s="113"/>
      <c r="W474" s="113"/>
      <c r="X474" s="113"/>
      <c r="Y474" s="113"/>
      <c r="Z474" s="84"/>
    </row>
    <row r="475" spans="1:27">
      <c r="A475" s="6"/>
      <c r="B475" s="6"/>
      <c r="C475" s="6"/>
      <c r="D475" s="6"/>
      <c r="E475" s="50" t="s">
        <v>561</v>
      </c>
      <c r="F475" s="50" t="s">
        <v>561</v>
      </c>
      <c r="G475" s="52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113"/>
      <c r="U475" s="113"/>
      <c r="V475" s="113"/>
      <c r="W475" s="113"/>
      <c r="X475" s="113"/>
      <c r="Y475" s="113"/>
      <c r="Z475" s="84"/>
    </row>
    <row r="476" spans="1:27">
      <c r="A476" s="6"/>
      <c r="B476" s="6"/>
      <c r="C476" s="6"/>
      <c r="D476" s="6"/>
      <c r="E476" s="9" t="s">
        <v>584</v>
      </c>
      <c r="F476" s="9" t="s">
        <v>587</v>
      </c>
      <c r="G476" s="9"/>
      <c r="L476" s="53"/>
      <c r="M476" s="53"/>
      <c r="N476" s="53"/>
      <c r="O476" s="53"/>
      <c r="P476" s="53"/>
      <c r="Q476" s="53"/>
      <c r="R476" s="53"/>
      <c r="S476" s="53"/>
      <c r="T476" s="113"/>
      <c r="U476" s="113"/>
      <c r="V476" s="113"/>
      <c r="W476" s="113"/>
      <c r="X476" s="113"/>
      <c r="Y476" s="113"/>
      <c r="Z476" s="84"/>
    </row>
    <row r="477" spans="1:27">
      <c r="A477" s="6"/>
      <c r="B477" s="6"/>
      <c r="C477" s="6"/>
      <c r="D477" s="6"/>
      <c r="E477" s="13"/>
      <c r="F477" s="13"/>
      <c r="G477" s="13"/>
      <c r="L477" s="53"/>
      <c r="M477" s="53"/>
      <c r="N477" s="53"/>
      <c r="O477" s="53"/>
      <c r="P477" s="53"/>
      <c r="Q477" s="53"/>
      <c r="R477" s="53"/>
      <c r="S477" s="53"/>
      <c r="T477" s="113"/>
      <c r="U477" s="113"/>
      <c r="V477" s="113"/>
      <c r="W477" s="113"/>
      <c r="X477" s="113"/>
      <c r="Y477" s="113"/>
      <c r="Z477" s="84"/>
    </row>
    <row r="478" spans="1:27">
      <c r="A478" s="6"/>
      <c r="B478" s="11" t="s">
        <v>161</v>
      </c>
      <c r="C478" s="6"/>
      <c r="D478" s="6"/>
      <c r="E478" s="13"/>
      <c r="F478" s="13"/>
      <c r="G478" s="13"/>
      <c r="L478" s="53"/>
      <c r="M478" s="53"/>
      <c r="N478" s="53"/>
      <c r="O478" s="53"/>
      <c r="P478" s="53"/>
      <c r="Q478" s="53"/>
      <c r="R478" s="53"/>
      <c r="S478" s="53"/>
      <c r="T478" s="113"/>
      <c r="U478" s="113"/>
      <c r="V478" s="113"/>
      <c r="W478" s="113"/>
      <c r="X478" s="113"/>
      <c r="Y478" s="113"/>
      <c r="Z478" s="84"/>
    </row>
    <row r="479" spans="1:27">
      <c r="A479" s="10" t="s">
        <v>198</v>
      </c>
      <c r="B479" s="6"/>
      <c r="C479" s="6" t="s">
        <v>617</v>
      </c>
      <c r="D479" s="6"/>
      <c r="E479" s="55">
        <v>1200</v>
      </c>
      <c r="F479" s="55">
        <v>1067</v>
      </c>
      <c r="G479" s="55">
        <v>1028.2</v>
      </c>
      <c r="H479" s="55">
        <v>1028.2</v>
      </c>
      <c r="I479" s="55">
        <v>1028</v>
      </c>
      <c r="J479" s="55">
        <v>1200</v>
      </c>
      <c r="K479" s="55">
        <v>1013.16</v>
      </c>
      <c r="L479" s="55">
        <v>1013</v>
      </c>
      <c r="M479" s="55">
        <v>1200</v>
      </c>
      <c r="N479" s="55">
        <v>1063</v>
      </c>
      <c r="O479" s="55">
        <v>1063</v>
      </c>
      <c r="P479" s="55">
        <v>1200</v>
      </c>
      <c r="Q479" s="55">
        <v>1108.5999999999999</v>
      </c>
      <c r="R479" s="55">
        <v>1300</v>
      </c>
      <c r="S479" s="55">
        <v>1150</v>
      </c>
      <c r="T479" s="116">
        <v>1300</v>
      </c>
      <c r="U479" s="116">
        <v>1210</v>
      </c>
      <c r="V479" s="116">
        <v>1500</v>
      </c>
      <c r="W479" s="116">
        <v>1209.76</v>
      </c>
      <c r="X479" s="123">
        <v>1226.6400000000001</v>
      </c>
      <c r="Y479" s="116">
        <v>2000</v>
      </c>
      <c r="Z479" s="84">
        <f t="shared" si="134"/>
        <v>0.33333333333333331</v>
      </c>
    </row>
    <row r="480" spans="1:27">
      <c r="A480" s="10" t="s">
        <v>162</v>
      </c>
      <c r="B480" s="6"/>
      <c r="C480" s="6" t="s">
        <v>618</v>
      </c>
      <c r="D480" s="6"/>
      <c r="E480" s="55">
        <v>55000</v>
      </c>
      <c r="F480" s="55">
        <v>2100</v>
      </c>
      <c r="G480" s="55">
        <v>141858.88</v>
      </c>
      <c r="H480" s="55">
        <v>41573.879999999997</v>
      </c>
      <c r="I480" s="55">
        <v>150000</v>
      </c>
      <c r="J480" s="55">
        <v>35000</v>
      </c>
      <c r="K480" s="55">
        <v>586.35</v>
      </c>
      <c r="L480" s="65">
        <v>25840.67</v>
      </c>
      <c r="M480" s="65">
        <v>75000</v>
      </c>
      <c r="N480" s="65">
        <v>23308.02</v>
      </c>
      <c r="O480" s="65">
        <v>23308.02</v>
      </c>
      <c r="P480" s="65">
        <v>74291.990000000005</v>
      </c>
      <c r="Q480" s="65">
        <v>24682.52</v>
      </c>
      <c r="R480" s="65">
        <v>75000</v>
      </c>
      <c r="S480" s="65">
        <v>15388</v>
      </c>
      <c r="T480" s="117">
        <v>75000</v>
      </c>
      <c r="U480" s="117">
        <v>5937</v>
      </c>
      <c r="V480" s="117">
        <v>75000</v>
      </c>
      <c r="W480" s="117">
        <v>5936.54</v>
      </c>
      <c r="X480" s="123">
        <v>19899.43</v>
      </c>
      <c r="Y480" s="116">
        <v>75000</v>
      </c>
      <c r="Z480" s="84">
        <f t="shared" si="134"/>
        <v>0</v>
      </c>
    </row>
    <row r="481" spans="1:27" s="53" customFormat="1">
      <c r="A481" s="10" t="s">
        <v>176</v>
      </c>
      <c r="B481" s="6"/>
      <c r="C481" s="6" t="s">
        <v>177</v>
      </c>
      <c r="D481" s="6"/>
      <c r="E481" s="55"/>
      <c r="F481" s="55"/>
      <c r="G481" s="55"/>
      <c r="H481" s="47"/>
      <c r="I481" s="47"/>
      <c r="J481" s="47"/>
      <c r="K481" s="47"/>
      <c r="T481" s="113"/>
      <c r="U481" s="113"/>
      <c r="V481" s="113"/>
      <c r="W481" s="113"/>
      <c r="X481" s="123"/>
      <c r="Y481" s="123"/>
      <c r="Z481" s="84"/>
      <c r="AA481" s="92"/>
    </row>
    <row r="482" spans="1:27">
      <c r="A482" s="6"/>
      <c r="B482" s="6"/>
      <c r="C482" s="6"/>
      <c r="D482" s="62" t="s">
        <v>590</v>
      </c>
      <c r="E482" s="63">
        <f t="shared" ref="E482:J482" si="149">SUM(E479:E481)</f>
        <v>56200</v>
      </c>
      <c r="F482" s="63">
        <f t="shared" si="149"/>
        <v>3167</v>
      </c>
      <c r="G482" s="63">
        <f t="shared" si="149"/>
        <v>142887.08000000002</v>
      </c>
      <c r="H482" s="63">
        <f t="shared" si="149"/>
        <v>42602.079999999994</v>
      </c>
      <c r="I482" s="63">
        <f t="shared" si="149"/>
        <v>151028</v>
      </c>
      <c r="J482" s="63">
        <f t="shared" si="149"/>
        <v>36200</v>
      </c>
      <c r="K482" s="63">
        <f t="shared" ref="K482:W482" si="150">SUM(K479:K481)</f>
        <v>1599.51</v>
      </c>
      <c r="L482" s="63">
        <f t="shared" si="150"/>
        <v>26853.67</v>
      </c>
      <c r="M482" s="63">
        <f t="shared" si="150"/>
        <v>76200</v>
      </c>
      <c r="N482" s="63">
        <f t="shared" si="150"/>
        <v>24371.02</v>
      </c>
      <c r="O482" s="63">
        <f t="shared" si="150"/>
        <v>24371.02</v>
      </c>
      <c r="P482" s="63">
        <f t="shared" si="150"/>
        <v>75491.990000000005</v>
      </c>
      <c r="Q482" s="63">
        <f t="shared" si="150"/>
        <v>25791.119999999999</v>
      </c>
      <c r="R482" s="63">
        <f t="shared" si="150"/>
        <v>76300</v>
      </c>
      <c r="S482" s="63">
        <f t="shared" si="150"/>
        <v>16538</v>
      </c>
      <c r="T482" s="120">
        <f t="shared" si="150"/>
        <v>76300</v>
      </c>
      <c r="U482" s="120">
        <f t="shared" si="150"/>
        <v>7147</v>
      </c>
      <c r="V482" s="120">
        <f>SUM(V479:V481)</f>
        <v>76500</v>
      </c>
      <c r="W482" s="120">
        <f t="shared" si="150"/>
        <v>7146.3</v>
      </c>
      <c r="X482" s="126">
        <f t="shared" ref="X482" si="151">SUM(X479:X481)</f>
        <v>21126.07</v>
      </c>
      <c r="Y482" s="126">
        <f>SUM(Y479:Y481)</f>
        <v>77000</v>
      </c>
      <c r="Z482" s="84">
        <f t="shared" si="134"/>
        <v>6.5359477124183009E-3</v>
      </c>
    </row>
    <row r="483" spans="1:27">
      <c r="A483" s="6"/>
      <c r="B483" s="6"/>
      <c r="C483" s="6"/>
      <c r="D483" s="6"/>
      <c r="E483" s="55"/>
      <c r="F483" s="55"/>
      <c r="G483" s="55"/>
      <c r="L483" s="53"/>
      <c r="M483" s="53"/>
      <c r="N483" s="53"/>
      <c r="O483" s="53"/>
      <c r="P483" s="53"/>
      <c r="Q483" s="53"/>
      <c r="R483" s="53"/>
      <c r="S483" s="53"/>
      <c r="T483" s="113"/>
      <c r="U483" s="113"/>
      <c r="V483" s="113"/>
      <c r="W483" s="113"/>
      <c r="X483" s="123"/>
      <c r="Z483" s="84"/>
    </row>
    <row r="484" spans="1:27">
      <c r="A484" s="6"/>
      <c r="B484" s="11" t="s">
        <v>164</v>
      </c>
      <c r="C484" s="6"/>
      <c r="D484" s="6"/>
      <c r="E484" s="13"/>
      <c r="F484" s="13"/>
      <c r="G484" s="13"/>
      <c r="L484" s="53"/>
      <c r="M484" s="53"/>
      <c r="N484" s="53"/>
      <c r="O484" s="53"/>
      <c r="P484" s="53"/>
      <c r="Q484" s="53"/>
      <c r="R484" s="53"/>
      <c r="S484" s="53"/>
      <c r="T484" s="113"/>
      <c r="U484" s="113"/>
      <c r="V484" s="113"/>
      <c r="W484" s="113"/>
      <c r="X484" s="123"/>
      <c r="Z484" s="84"/>
    </row>
    <row r="485" spans="1:27">
      <c r="A485" s="10" t="s">
        <v>169</v>
      </c>
      <c r="B485" s="6"/>
      <c r="C485" s="6" t="s">
        <v>170</v>
      </c>
      <c r="D485" s="6"/>
      <c r="E485" s="55">
        <v>1000</v>
      </c>
      <c r="F485" s="55">
        <v>500</v>
      </c>
      <c r="G485" s="55">
        <v>391.37</v>
      </c>
      <c r="H485" s="55">
        <v>122.97</v>
      </c>
      <c r="I485" s="55">
        <v>250</v>
      </c>
      <c r="J485" s="55">
        <v>1000</v>
      </c>
      <c r="K485" s="55">
        <v>215.13</v>
      </c>
      <c r="L485" s="65">
        <v>287.57</v>
      </c>
      <c r="M485" s="55">
        <v>1000</v>
      </c>
      <c r="N485" s="55">
        <v>149.91</v>
      </c>
      <c r="O485" s="55">
        <v>220.99</v>
      </c>
      <c r="P485" s="55">
        <v>1000</v>
      </c>
      <c r="Q485" s="55">
        <v>226.26</v>
      </c>
      <c r="R485" s="55">
        <v>1000</v>
      </c>
      <c r="S485" s="55">
        <v>214</v>
      </c>
      <c r="T485" s="116">
        <v>1000</v>
      </c>
      <c r="U485" s="116">
        <v>0</v>
      </c>
      <c r="V485" s="116">
        <v>1000</v>
      </c>
      <c r="W485" s="116">
        <v>0</v>
      </c>
      <c r="X485" s="123">
        <v>0</v>
      </c>
      <c r="Y485" s="116">
        <v>1000</v>
      </c>
      <c r="Z485" s="84">
        <f t="shared" si="134"/>
        <v>0</v>
      </c>
      <c r="AA485" s="96"/>
    </row>
    <row r="486" spans="1:27">
      <c r="A486" s="6"/>
      <c r="B486" s="6"/>
      <c r="C486" s="6"/>
      <c r="D486" s="6"/>
      <c r="E486" s="13"/>
      <c r="F486" s="13"/>
      <c r="G486" s="13"/>
      <c r="Z486" s="84"/>
    </row>
    <row r="487" spans="1:27">
      <c r="A487" s="6"/>
      <c r="B487" s="6"/>
      <c r="C487" s="6"/>
      <c r="D487" s="6"/>
      <c r="E487" s="13"/>
      <c r="F487" s="13"/>
      <c r="G487" s="13"/>
      <c r="Z487" s="84"/>
    </row>
    <row r="488" spans="1:27">
      <c r="A488" s="6"/>
      <c r="B488" s="6"/>
      <c r="C488" s="14" t="s">
        <v>105</v>
      </c>
      <c r="D488" s="14"/>
      <c r="E488" s="55"/>
      <c r="F488" s="55"/>
      <c r="G488" s="55"/>
      <c r="Z488" s="84"/>
    </row>
    <row r="489" spans="1:27">
      <c r="A489" s="12"/>
      <c r="B489" s="6"/>
      <c r="C489" s="6"/>
      <c r="D489" s="6"/>
      <c r="E489" s="13"/>
      <c r="F489" s="13"/>
      <c r="G489" s="13"/>
      <c r="Z489" s="84"/>
    </row>
    <row r="490" spans="1:27">
      <c r="A490" s="12"/>
      <c r="B490" s="6"/>
      <c r="C490" s="6" t="s">
        <v>106</v>
      </c>
      <c r="D490" s="6"/>
      <c r="E490" s="13">
        <v>5322</v>
      </c>
      <c r="F490" s="13">
        <v>0</v>
      </c>
      <c r="G490" s="55">
        <v>0</v>
      </c>
      <c r="H490" s="47">
        <v>0</v>
      </c>
      <c r="I490" s="71">
        <v>0</v>
      </c>
      <c r="J490" s="71">
        <v>5000</v>
      </c>
      <c r="K490" s="47">
        <v>0</v>
      </c>
      <c r="L490" s="71">
        <v>1874.9</v>
      </c>
      <c r="M490" s="71">
        <v>5000</v>
      </c>
      <c r="N490" s="71">
        <v>0</v>
      </c>
      <c r="O490" s="71">
        <v>0</v>
      </c>
      <c r="P490" s="71">
        <v>5000</v>
      </c>
      <c r="Q490" s="71">
        <v>0</v>
      </c>
      <c r="R490" s="71">
        <v>5000</v>
      </c>
      <c r="S490" s="71">
        <v>0</v>
      </c>
      <c r="T490" s="115">
        <v>5000</v>
      </c>
      <c r="U490" s="115">
        <v>0</v>
      </c>
      <c r="V490" s="115">
        <v>5000</v>
      </c>
      <c r="W490" s="115">
        <v>0</v>
      </c>
      <c r="X490" s="115">
        <v>0</v>
      </c>
      <c r="Z490" s="84">
        <f t="shared" si="134"/>
        <v>-1</v>
      </c>
    </row>
    <row r="491" spans="1:27">
      <c r="A491" s="12"/>
      <c r="B491" s="6"/>
      <c r="C491" s="6"/>
      <c r="D491" s="6"/>
      <c r="E491" s="13"/>
      <c r="F491" s="13"/>
      <c r="G491" s="13"/>
      <c r="Z491" s="84"/>
    </row>
    <row r="492" spans="1:27">
      <c r="A492" s="12"/>
      <c r="B492" s="12"/>
      <c r="C492" s="14" t="s">
        <v>107</v>
      </c>
      <c r="D492" s="14"/>
      <c r="E492" s="56">
        <f t="shared" ref="E492:X492" si="152">E449+E460+E471+E482+E485+E490</f>
        <v>133422</v>
      </c>
      <c r="F492" s="56">
        <f t="shared" si="152"/>
        <v>64872</v>
      </c>
      <c r="G492" s="56">
        <f t="shared" si="152"/>
        <v>186515.90000000002</v>
      </c>
      <c r="H492" s="56">
        <f t="shared" si="152"/>
        <v>70439.429999999993</v>
      </c>
      <c r="I492" s="56">
        <f t="shared" si="152"/>
        <v>205978</v>
      </c>
      <c r="J492" s="56">
        <f t="shared" si="152"/>
        <v>110700</v>
      </c>
      <c r="K492" s="56">
        <f t="shared" si="152"/>
        <v>26091.83</v>
      </c>
      <c r="L492" s="56">
        <f t="shared" si="152"/>
        <v>64056.1</v>
      </c>
      <c r="M492" s="56">
        <f t="shared" si="152"/>
        <v>151950</v>
      </c>
      <c r="N492" s="56">
        <f t="shared" si="152"/>
        <v>52746.600000000006</v>
      </c>
      <c r="O492" s="56">
        <f t="shared" si="152"/>
        <v>67117.16</v>
      </c>
      <c r="P492" s="56">
        <f t="shared" si="152"/>
        <v>152201</v>
      </c>
      <c r="Q492" s="56">
        <f t="shared" si="152"/>
        <v>67248.91</v>
      </c>
      <c r="R492" s="56">
        <f t="shared" si="152"/>
        <v>152800</v>
      </c>
      <c r="S492" s="56">
        <f t="shared" si="152"/>
        <v>57649</v>
      </c>
      <c r="T492" s="118">
        <f t="shared" si="152"/>
        <v>153300</v>
      </c>
      <c r="U492" s="118">
        <v>47209</v>
      </c>
      <c r="V492" s="118">
        <f>V449+V460+V471+V482+V485+V490</f>
        <v>159000</v>
      </c>
      <c r="W492" s="118">
        <f t="shared" si="152"/>
        <v>35094.75</v>
      </c>
      <c r="X492" s="118">
        <f t="shared" si="152"/>
        <v>51064.34</v>
      </c>
      <c r="Y492" s="118">
        <f>Y449+Y460+Y471+Y482+Y485+Y490</f>
        <v>164500</v>
      </c>
      <c r="Z492" s="84">
        <f t="shared" si="134"/>
        <v>3.4591194968553458E-2</v>
      </c>
    </row>
    <row r="493" spans="1:27">
      <c r="A493" s="12"/>
      <c r="B493" s="12"/>
      <c r="C493" s="14"/>
      <c r="D493" s="14"/>
      <c r="E493" s="13"/>
      <c r="F493" s="13"/>
      <c r="G493" s="13"/>
      <c r="L493" s="53"/>
      <c r="M493" s="53"/>
      <c r="N493" s="53"/>
      <c r="O493" s="53"/>
      <c r="P493" s="53"/>
      <c r="Q493" s="53"/>
      <c r="R493" s="53"/>
      <c r="S493" s="53"/>
      <c r="T493" s="113"/>
      <c r="U493" s="113"/>
      <c r="V493" s="113"/>
      <c r="W493" s="113"/>
      <c r="X493" s="113"/>
      <c r="Z493" s="84"/>
    </row>
    <row r="494" spans="1:27">
      <c r="A494" s="12"/>
      <c r="B494" s="12" t="s">
        <v>108</v>
      </c>
      <c r="C494" s="6"/>
      <c r="D494" s="58">
        <v>41729</v>
      </c>
      <c r="E494" s="55">
        <f t="shared" ref="E494:Y494" si="153">E437-E492</f>
        <v>0</v>
      </c>
      <c r="F494" s="55">
        <f t="shared" si="153"/>
        <v>79207</v>
      </c>
      <c r="G494" s="55">
        <f t="shared" si="153"/>
        <v>-89961.900000000023</v>
      </c>
      <c r="H494" s="55">
        <f t="shared" si="153"/>
        <v>184575.57</v>
      </c>
      <c r="I494" s="55">
        <f t="shared" si="153"/>
        <v>57381</v>
      </c>
      <c r="J494" s="55">
        <f t="shared" si="153"/>
        <v>22606</v>
      </c>
      <c r="K494" s="56">
        <f t="shared" si="153"/>
        <v>99471.17</v>
      </c>
      <c r="L494" s="56">
        <f t="shared" si="153"/>
        <v>90357.9</v>
      </c>
      <c r="M494" s="56">
        <f t="shared" si="153"/>
        <v>13333.309999999998</v>
      </c>
      <c r="N494" s="56">
        <f t="shared" si="153"/>
        <v>70048.399999999994</v>
      </c>
      <c r="O494" s="56">
        <f t="shared" si="153"/>
        <v>84114.84</v>
      </c>
      <c r="P494" s="56">
        <f t="shared" si="153"/>
        <v>10973.309999999998</v>
      </c>
      <c r="Q494" s="56">
        <f t="shared" si="153"/>
        <v>40166.089999999997</v>
      </c>
      <c r="R494" s="56">
        <f t="shared" si="153"/>
        <v>-33575</v>
      </c>
      <c r="S494" s="56">
        <f t="shared" si="153"/>
        <v>130036</v>
      </c>
      <c r="T494" s="118">
        <v>111362</v>
      </c>
      <c r="U494" s="118">
        <f t="shared" ref="U494" si="154">U437-U492</f>
        <v>142004</v>
      </c>
      <c r="V494" s="118">
        <f>V437-V492</f>
        <v>63578</v>
      </c>
      <c r="W494" s="118">
        <f t="shared" si="153"/>
        <v>122843.25</v>
      </c>
      <c r="X494" s="118">
        <f t="shared" si="153"/>
        <v>193605.12</v>
      </c>
      <c r="Y494" s="118">
        <f t="shared" si="153"/>
        <v>102864</v>
      </c>
      <c r="Z494" s="84">
        <f t="shared" si="134"/>
        <v>0.6179181477869703</v>
      </c>
    </row>
    <row r="495" spans="1:27">
      <c r="A495" s="12"/>
      <c r="B495" s="12"/>
      <c r="C495" s="6"/>
      <c r="D495" s="6"/>
      <c r="E495" s="15"/>
      <c r="F495" s="15"/>
      <c r="G495" s="15"/>
    </row>
    <row r="496" spans="1:27">
      <c r="A496" s="12"/>
      <c r="B496" s="12"/>
      <c r="C496" s="6"/>
      <c r="D496" s="6"/>
      <c r="E496" s="15"/>
      <c r="F496" s="15"/>
      <c r="G496" s="15"/>
    </row>
    <row r="497" spans="1:32">
      <c r="A497" s="6" t="s">
        <v>444</v>
      </c>
      <c r="B497" s="51"/>
      <c r="C497" s="51"/>
      <c r="D497" s="51"/>
      <c r="E497" s="13"/>
      <c r="F497" s="13"/>
      <c r="G497" s="13"/>
    </row>
    <row r="498" spans="1:32">
      <c r="A498" s="51"/>
      <c r="B498" s="51"/>
      <c r="C498" s="51"/>
      <c r="D498" s="51"/>
      <c r="E498" s="13"/>
      <c r="F498" s="13"/>
      <c r="G498" s="13"/>
    </row>
    <row r="499" spans="1:32">
      <c r="A499" s="51" t="s">
        <v>682</v>
      </c>
      <c r="B499" s="51" t="s">
        <v>687</v>
      </c>
      <c r="C499" s="51" t="s">
        <v>688</v>
      </c>
      <c r="D499" s="51"/>
      <c r="E499" s="13"/>
      <c r="F499" s="13"/>
      <c r="G499" s="13"/>
    </row>
    <row r="500" spans="1:32">
      <c r="A500" s="6"/>
      <c r="B500" s="6"/>
      <c r="C500" s="12"/>
      <c r="D500" s="12"/>
      <c r="E500" s="13"/>
      <c r="F500" s="23"/>
      <c r="G500" s="13"/>
    </row>
    <row r="501" spans="1:32">
      <c r="A501" s="6"/>
      <c r="B501" s="6"/>
      <c r="C501" s="12"/>
      <c r="D501" s="12"/>
      <c r="E501" s="13"/>
      <c r="F501" s="23"/>
      <c r="G501" s="13"/>
    </row>
    <row r="502" spans="1:32">
      <c r="A502" s="6" t="s">
        <v>446</v>
      </c>
      <c r="B502" s="6"/>
      <c r="C502" s="6"/>
      <c r="D502" s="6"/>
      <c r="E502" s="13"/>
      <c r="F502" s="13"/>
      <c r="G502" s="13"/>
    </row>
    <row r="503" spans="1:32">
      <c r="A503" s="6"/>
      <c r="B503" s="6"/>
      <c r="C503" s="6"/>
      <c r="D503" s="6"/>
      <c r="E503" s="13"/>
      <c r="F503" s="13"/>
      <c r="G503" s="13"/>
    </row>
    <row r="504" spans="1:32">
      <c r="A504" s="6" t="s">
        <v>447</v>
      </c>
      <c r="B504" s="6"/>
      <c r="C504" s="6"/>
      <c r="D504" s="6"/>
      <c r="E504" s="13"/>
      <c r="F504" s="13"/>
      <c r="G504" s="13"/>
    </row>
    <row r="505" spans="1:32">
      <c r="A505" s="6"/>
      <c r="B505" s="6"/>
      <c r="C505" s="6"/>
      <c r="D505" s="6"/>
      <c r="E505" s="13"/>
      <c r="F505" s="13"/>
      <c r="G505" s="13"/>
    </row>
    <row r="506" spans="1:32" ht="18.75">
      <c r="A506" s="6" t="s">
        <v>448</v>
      </c>
      <c r="B506" s="6"/>
      <c r="C506" s="6"/>
      <c r="D506" s="6"/>
      <c r="E506" s="13"/>
      <c r="F506" s="13"/>
      <c r="G506" s="13"/>
      <c r="AB506" s="107" t="s">
        <v>650</v>
      </c>
      <c r="AC506" s="107" t="s">
        <v>651</v>
      </c>
      <c r="AD506" s="14" t="s">
        <v>659</v>
      </c>
      <c r="AE506" s="14" t="s">
        <v>666</v>
      </c>
      <c r="AF506" s="111" t="s">
        <v>689</v>
      </c>
    </row>
    <row r="507" spans="1:32">
      <c r="A507" s="6"/>
      <c r="B507" s="6"/>
      <c r="C507" s="6"/>
      <c r="D507" s="6"/>
      <c r="E507" s="13"/>
      <c r="F507" s="13"/>
      <c r="G507" s="13"/>
      <c r="AB507" s="99">
        <v>452250</v>
      </c>
      <c r="AC507" s="105">
        <v>466600</v>
      </c>
      <c r="AD507" s="13">
        <f>T74</f>
        <v>476600</v>
      </c>
      <c r="AE507" s="13">
        <v>477100</v>
      </c>
    </row>
    <row r="508" spans="1:32">
      <c r="A508" s="6"/>
      <c r="B508" s="6"/>
      <c r="C508" s="6"/>
      <c r="D508" s="6"/>
      <c r="E508" s="13"/>
      <c r="F508" s="13"/>
      <c r="G508" s="13"/>
      <c r="AB508" s="99"/>
      <c r="AC508" s="105"/>
      <c r="AD508" s="6"/>
      <c r="AE508" s="6"/>
    </row>
    <row r="509" spans="1:32">
      <c r="A509" s="6" t="s">
        <v>449</v>
      </c>
      <c r="B509" s="6"/>
      <c r="C509" s="6"/>
      <c r="D509" s="6"/>
      <c r="E509" s="13"/>
      <c r="F509" s="13"/>
      <c r="G509" s="13"/>
      <c r="AB509" s="99">
        <v>5250</v>
      </c>
      <c r="AC509" s="105">
        <v>5235</v>
      </c>
      <c r="AD509" s="13">
        <f>T226</f>
        <v>5239</v>
      </c>
      <c r="AE509" s="13">
        <v>5400</v>
      </c>
    </row>
    <row r="510" spans="1:32">
      <c r="A510" s="6"/>
      <c r="B510" s="6"/>
      <c r="C510" s="6"/>
      <c r="D510" s="6"/>
      <c r="E510" s="13"/>
      <c r="F510" s="13"/>
      <c r="G510" s="13"/>
      <c r="AB510" s="99"/>
      <c r="AC510" s="105"/>
      <c r="AD510" s="6"/>
      <c r="AE510" s="6"/>
    </row>
    <row r="511" spans="1:32">
      <c r="A511" s="6" t="s">
        <v>450</v>
      </c>
      <c r="B511" s="6"/>
      <c r="C511" s="6"/>
      <c r="D511" s="6"/>
      <c r="E511" s="13"/>
      <c r="F511" s="13"/>
      <c r="G511" s="13"/>
      <c r="AB511" s="99">
        <v>11000</v>
      </c>
      <c r="AC511" s="105">
        <v>11000</v>
      </c>
      <c r="AD511" s="13">
        <f>T244</f>
        <v>11486</v>
      </c>
      <c r="AE511" s="13">
        <v>11000</v>
      </c>
    </row>
    <row r="512" spans="1:32">
      <c r="A512" s="6"/>
      <c r="B512" s="6"/>
      <c r="C512" s="6"/>
      <c r="D512" s="6"/>
      <c r="E512" s="13"/>
      <c r="F512" s="13"/>
      <c r="G512" s="13"/>
      <c r="AB512" s="99"/>
      <c r="AC512" s="105"/>
      <c r="AD512" s="6"/>
      <c r="AE512" s="6"/>
    </row>
    <row r="513" spans="1:31">
      <c r="A513" s="51" t="s">
        <v>679</v>
      </c>
      <c r="B513" s="6"/>
      <c r="C513" s="6"/>
      <c r="D513" s="6"/>
      <c r="E513" s="13"/>
      <c r="F513" s="13"/>
      <c r="G513" s="13"/>
      <c r="AB513" s="99">
        <v>25500</v>
      </c>
      <c r="AC513" s="105">
        <v>25000</v>
      </c>
      <c r="AD513" s="13">
        <f>T278</f>
        <v>16010</v>
      </c>
      <c r="AE513" s="13">
        <v>14000</v>
      </c>
    </row>
    <row r="514" spans="1:31">
      <c r="A514" s="51"/>
      <c r="B514" s="51"/>
      <c r="C514" s="51"/>
      <c r="D514" s="51"/>
      <c r="E514" s="55"/>
      <c r="F514" s="55"/>
      <c r="G514" s="13"/>
      <c r="AB514" s="99"/>
      <c r="AC514" s="105"/>
      <c r="AD514" s="6"/>
      <c r="AE514" s="6"/>
    </row>
    <row r="515" spans="1:31">
      <c r="A515" s="66" t="s">
        <v>564</v>
      </c>
      <c r="B515" s="51"/>
      <c r="C515" s="98" t="s">
        <v>701</v>
      </c>
      <c r="D515" s="51"/>
      <c r="E515" s="55"/>
      <c r="F515" s="55"/>
      <c r="G515" s="13"/>
      <c r="AB515" s="99">
        <v>20000</v>
      </c>
      <c r="AC515" s="105">
        <v>20000</v>
      </c>
      <c r="AD515" s="99">
        <f>T299</f>
        <v>4093</v>
      </c>
      <c r="AE515" s="99">
        <v>17300</v>
      </c>
    </row>
    <row r="516" spans="1:31">
      <c r="A516" s="51"/>
      <c r="B516" s="51"/>
      <c r="C516" s="51"/>
      <c r="D516" s="51"/>
      <c r="E516" s="55"/>
      <c r="F516" s="55"/>
      <c r="G516" s="13"/>
      <c r="AB516" s="99"/>
      <c r="AC516" s="105"/>
      <c r="AD516" s="6"/>
      <c r="AE516" s="6"/>
    </row>
    <row r="517" spans="1:31">
      <c r="A517" s="51"/>
      <c r="B517" s="51"/>
      <c r="C517" s="51"/>
      <c r="D517" s="51"/>
      <c r="E517" s="55"/>
      <c r="F517" s="55"/>
      <c r="G517" s="13"/>
      <c r="AB517" s="99">
        <v>169350</v>
      </c>
      <c r="AC517" s="105">
        <v>169850</v>
      </c>
      <c r="AD517" s="13">
        <f>T415</f>
        <v>209000</v>
      </c>
      <c r="AE517" s="13" t="e">
        <f>#REF!</f>
        <v>#REF!</v>
      </c>
    </row>
    <row r="518" spans="1:31">
      <c r="A518" s="51"/>
      <c r="B518" s="51"/>
      <c r="C518" s="51"/>
      <c r="D518" s="51"/>
      <c r="E518" s="55"/>
      <c r="F518" s="55"/>
      <c r="G518" s="13"/>
      <c r="AB518" s="99"/>
      <c r="AC518" s="105"/>
      <c r="AD518" s="6"/>
      <c r="AE518" s="6"/>
    </row>
    <row r="519" spans="1:31">
      <c r="B519" s="51"/>
      <c r="C519" s="51"/>
      <c r="D519" s="51"/>
      <c r="E519" s="55"/>
      <c r="F519" s="55"/>
      <c r="G519" s="13"/>
      <c r="AB519" s="99">
        <v>152200</v>
      </c>
      <c r="AC519" s="105">
        <v>152800</v>
      </c>
      <c r="AD519" s="13">
        <f>T492</f>
        <v>153300</v>
      </c>
      <c r="AE519" s="13" t="e">
        <f>#REF!</f>
        <v>#REF!</v>
      </c>
    </row>
    <row r="520" spans="1:31">
      <c r="A520" s="6"/>
      <c r="B520" s="6"/>
      <c r="C520" s="6"/>
      <c r="D520" s="6"/>
      <c r="E520" s="13"/>
      <c r="F520" s="13"/>
      <c r="G520" s="13"/>
      <c r="AB520" s="99"/>
      <c r="AC520" s="105"/>
      <c r="AD520" s="6"/>
      <c r="AE520" s="6"/>
    </row>
    <row r="521" spans="1:31">
      <c r="A521" s="6"/>
      <c r="B521" s="6"/>
      <c r="C521" s="6"/>
      <c r="D521" s="6"/>
      <c r="E521" s="13"/>
      <c r="F521" s="13"/>
      <c r="G521" s="13"/>
      <c r="AB521" s="99"/>
      <c r="AC521" s="105"/>
      <c r="AD521" s="6"/>
      <c r="AE521" s="6"/>
    </row>
    <row r="522" spans="1:31">
      <c r="A522" s="6"/>
      <c r="B522" s="6"/>
      <c r="C522" s="6"/>
      <c r="D522" s="6"/>
      <c r="E522" s="13"/>
      <c r="F522" s="13"/>
      <c r="G522" s="13"/>
      <c r="AB522" s="100">
        <f>SUM(AB507:AB519)</f>
        <v>835550</v>
      </c>
      <c r="AC522" s="106">
        <f>SUM(AC507:AC519)</f>
        <v>850485</v>
      </c>
      <c r="AD522" s="108">
        <f>SUM(AD507:AD519)</f>
        <v>875728</v>
      </c>
      <c r="AE522" s="108" t="e">
        <f>SUM(AE507:AE519)</f>
        <v>#REF!</v>
      </c>
    </row>
    <row r="523" spans="1:31">
      <c r="A523" s="6"/>
      <c r="B523" s="6"/>
      <c r="C523" s="6"/>
      <c r="D523" s="6"/>
      <c r="E523" s="13"/>
      <c r="F523" s="13"/>
      <c r="G523" s="13"/>
    </row>
    <row r="524" spans="1:31">
      <c r="A524" s="6"/>
      <c r="B524" s="6"/>
      <c r="C524" s="6"/>
      <c r="D524" s="6"/>
      <c r="E524" s="13"/>
      <c r="F524" s="13"/>
      <c r="G524" s="13"/>
    </row>
    <row r="525" spans="1:31">
      <c r="A525" s="6"/>
      <c r="B525" s="6"/>
      <c r="C525" s="6"/>
      <c r="D525" s="6"/>
      <c r="E525" s="13"/>
      <c r="F525" s="13"/>
      <c r="G525" s="13"/>
    </row>
    <row r="526" spans="1:31">
      <c r="A526" s="6"/>
      <c r="B526" s="6"/>
      <c r="C526" s="6"/>
      <c r="D526" s="6"/>
      <c r="E526" s="13"/>
      <c r="F526" s="13"/>
      <c r="G526" s="13"/>
    </row>
    <row r="527" spans="1:31">
      <c r="A527" s="6" t="s">
        <v>451</v>
      </c>
      <c r="B527" s="6"/>
      <c r="C527" s="6"/>
      <c r="D527" s="6"/>
      <c r="E527" s="13"/>
      <c r="F527" s="13"/>
      <c r="G527" s="13"/>
    </row>
    <row r="528" spans="1:31">
      <c r="A528" s="6"/>
      <c r="B528" s="6"/>
      <c r="C528" s="6"/>
      <c r="D528" s="6"/>
      <c r="E528" s="13"/>
      <c r="F528" s="13"/>
      <c r="G528" s="13"/>
    </row>
    <row r="529" spans="1:7">
      <c r="A529" s="6" t="s">
        <v>452</v>
      </c>
      <c r="B529" s="6"/>
      <c r="C529" s="6"/>
      <c r="D529" s="6"/>
      <c r="E529" s="13"/>
      <c r="F529" s="13"/>
      <c r="G529" s="13"/>
    </row>
    <row r="530" spans="1:7">
      <c r="A530" s="6"/>
      <c r="B530" s="6"/>
      <c r="C530" s="6"/>
      <c r="D530" s="6"/>
      <c r="E530" s="13"/>
      <c r="F530" s="13"/>
      <c r="G530" s="13"/>
    </row>
    <row r="531" spans="1:7">
      <c r="A531" s="6" t="s">
        <v>453</v>
      </c>
      <c r="B531" s="6"/>
      <c r="C531" s="6"/>
      <c r="D531" s="6"/>
      <c r="E531" s="13"/>
      <c r="F531" s="13"/>
      <c r="G531" s="13"/>
    </row>
    <row r="532" spans="1:7">
      <c r="A532" s="6"/>
      <c r="B532" s="6"/>
      <c r="C532" s="6"/>
      <c r="D532" s="6"/>
      <c r="E532" s="13"/>
      <c r="F532" s="13"/>
      <c r="G532" s="13"/>
    </row>
    <row r="533" spans="1:7">
      <c r="A533" s="6"/>
      <c r="B533" s="6"/>
      <c r="C533" s="6"/>
      <c r="D533" s="6"/>
      <c r="E533" s="13"/>
      <c r="F533" s="13"/>
      <c r="G533" s="13"/>
    </row>
    <row r="534" spans="1:7">
      <c r="A534" s="6" t="s">
        <v>454</v>
      </c>
      <c r="B534" s="6"/>
      <c r="C534" s="6"/>
      <c r="D534" s="6"/>
      <c r="E534" s="13"/>
      <c r="F534" s="13"/>
      <c r="G534" s="13"/>
    </row>
    <row r="535" spans="1:7">
      <c r="A535" s="6"/>
      <c r="B535" s="6"/>
      <c r="C535" s="6"/>
      <c r="D535" s="6"/>
      <c r="E535" s="13"/>
      <c r="F535" s="13"/>
      <c r="G535" s="13"/>
    </row>
    <row r="536" spans="1:7">
      <c r="A536" s="6" t="s">
        <v>455</v>
      </c>
      <c r="B536" s="6"/>
      <c r="C536" s="6"/>
      <c r="D536" s="6"/>
      <c r="E536" s="13"/>
      <c r="F536" s="13"/>
      <c r="G536" s="13"/>
    </row>
    <row r="537" spans="1:7">
      <c r="A537" s="6"/>
      <c r="B537" s="6"/>
      <c r="C537" s="6"/>
      <c r="D537" s="6"/>
      <c r="E537" s="13"/>
      <c r="F537" s="13"/>
      <c r="G537" s="13"/>
    </row>
    <row r="538" spans="1:7">
      <c r="A538" s="6"/>
      <c r="B538" s="6"/>
      <c r="C538" s="6"/>
      <c r="D538" s="6"/>
      <c r="E538" s="13"/>
      <c r="F538" s="13"/>
      <c r="G538" s="13"/>
    </row>
    <row r="539" spans="1:7">
      <c r="A539" s="51" t="s">
        <v>702</v>
      </c>
      <c r="B539" s="51"/>
      <c r="C539" s="6"/>
      <c r="D539" s="6"/>
      <c r="E539" s="13"/>
      <c r="F539" s="13"/>
      <c r="G539" s="13"/>
    </row>
    <row r="540" spans="1:7">
      <c r="A540" s="51"/>
      <c r="B540" s="51"/>
      <c r="C540" s="6"/>
      <c r="D540" s="6"/>
      <c r="E540" s="13"/>
      <c r="F540" s="13"/>
      <c r="G540" s="13"/>
    </row>
    <row r="541" spans="1:7">
      <c r="A541" s="51" t="s">
        <v>565</v>
      </c>
      <c r="B541" s="51"/>
      <c r="C541" s="6"/>
      <c r="D541" s="6"/>
      <c r="E541" s="13"/>
      <c r="F541" s="13"/>
      <c r="G541" s="13"/>
    </row>
    <row r="542" spans="1:7">
      <c r="A542" s="51"/>
      <c r="B542" s="51"/>
      <c r="C542" s="6"/>
      <c r="D542" s="6"/>
      <c r="E542" s="13"/>
      <c r="F542" s="13"/>
      <c r="G542" s="13"/>
    </row>
    <row r="543" spans="1:7">
      <c r="A543" s="51" t="s">
        <v>456</v>
      </c>
      <c r="B543" s="51"/>
      <c r="C543" s="6"/>
      <c r="D543" s="6"/>
      <c r="E543" s="13"/>
      <c r="F543" s="13"/>
      <c r="G543" s="13"/>
    </row>
    <row r="544" spans="1:7">
      <c r="A544" s="6"/>
      <c r="B544" s="6"/>
      <c r="C544" s="6"/>
      <c r="D544" s="6"/>
      <c r="E544" s="13"/>
      <c r="F544" s="13"/>
      <c r="G544" s="13"/>
    </row>
    <row r="545" spans="1:7">
      <c r="A545" s="6"/>
      <c r="B545" s="6"/>
      <c r="C545" s="6"/>
      <c r="D545" s="6"/>
      <c r="E545" s="13"/>
      <c r="F545" s="13"/>
      <c r="G545" s="13"/>
    </row>
    <row r="546" spans="1:7">
      <c r="A546" s="6"/>
      <c r="B546" s="6"/>
      <c r="C546" s="6"/>
      <c r="D546" s="6"/>
      <c r="E546" s="13"/>
      <c r="F546" s="13"/>
      <c r="G546" s="13"/>
    </row>
    <row r="547" spans="1:7">
      <c r="A547" s="11" t="s">
        <v>457</v>
      </c>
      <c r="B547" s="11"/>
      <c r="C547" s="12"/>
      <c r="D547" s="12"/>
      <c r="E547" s="24" t="s">
        <v>458</v>
      </c>
      <c r="F547" s="24" t="s">
        <v>459</v>
      </c>
      <c r="G547" s="24" t="s">
        <v>460</v>
      </c>
    </row>
    <row r="548" spans="1:7">
      <c r="A548" s="6"/>
      <c r="B548" s="6"/>
      <c r="C548" s="6"/>
      <c r="D548" s="20" t="s">
        <v>647</v>
      </c>
      <c r="E548" s="13"/>
      <c r="F548" s="13"/>
      <c r="G548" s="13"/>
    </row>
    <row r="549" spans="1:7">
      <c r="A549" s="51" t="s">
        <v>677</v>
      </c>
      <c r="B549" s="51"/>
      <c r="C549" s="51"/>
      <c r="D549" s="51"/>
      <c r="E549" s="55" t="s">
        <v>461</v>
      </c>
      <c r="F549" s="55" t="s">
        <v>461</v>
      </c>
      <c r="G549" s="55" t="s">
        <v>461</v>
      </c>
    </row>
    <row r="550" spans="1:7">
      <c r="A550" s="51"/>
      <c r="B550" s="51"/>
      <c r="C550" s="51"/>
      <c r="D550" s="51"/>
      <c r="E550" s="55"/>
      <c r="F550" s="55"/>
      <c r="G550" s="55"/>
    </row>
    <row r="551" spans="1:7">
      <c r="A551" s="51" t="s">
        <v>646</v>
      </c>
      <c r="B551" s="51"/>
      <c r="C551" s="51"/>
      <c r="D551" s="51"/>
      <c r="E551" s="55" t="s">
        <v>461</v>
      </c>
      <c r="F551" s="55" t="s">
        <v>461</v>
      </c>
      <c r="G551" s="55" t="s">
        <v>461</v>
      </c>
    </row>
    <row r="552" spans="1:7">
      <c r="A552" s="51"/>
      <c r="B552" s="51"/>
      <c r="C552" s="51"/>
      <c r="D552" s="51"/>
      <c r="E552" s="55"/>
      <c r="F552" s="55"/>
      <c r="G552" s="55"/>
    </row>
    <row r="553" spans="1:7">
      <c r="A553" s="51" t="s">
        <v>645</v>
      </c>
      <c r="B553" s="51"/>
      <c r="C553" s="51"/>
      <c r="D553" s="51"/>
      <c r="E553" s="55" t="s">
        <v>461</v>
      </c>
      <c r="F553" s="55" t="s">
        <v>461</v>
      </c>
      <c r="G553" s="55" t="s">
        <v>461</v>
      </c>
    </row>
    <row r="554" spans="1:7">
      <c r="A554" s="51"/>
      <c r="B554" s="51"/>
      <c r="C554" s="51"/>
      <c r="D554" s="51"/>
      <c r="E554" s="55"/>
      <c r="F554" s="55"/>
      <c r="G554" s="55"/>
    </row>
    <row r="555" spans="1:7">
      <c r="A555" s="51" t="s">
        <v>654</v>
      </c>
      <c r="B555" s="51"/>
      <c r="C555" s="51"/>
      <c r="D555" s="51"/>
      <c r="E555" s="55" t="s">
        <v>461</v>
      </c>
      <c r="F555" s="55" t="s">
        <v>461</v>
      </c>
      <c r="G555" s="55" t="s">
        <v>461</v>
      </c>
    </row>
    <row r="556" spans="1:7">
      <c r="A556" s="51"/>
      <c r="B556" s="51"/>
      <c r="C556" s="51"/>
      <c r="D556" s="51"/>
      <c r="E556" s="55"/>
      <c r="F556" s="55"/>
      <c r="G556" s="55"/>
    </row>
    <row r="557" spans="1:7">
      <c r="A557" s="51" t="s">
        <v>678</v>
      </c>
      <c r="B557" s="51"/>
      <c r="C557" s="51"/>
      <c r="D557" s="51"/>
      <c r="E557" s="55" t="s">
        <v>461</v>
      </c>
      <c r="F557" s="55" t="s">
        <v>461</v>
      </c>
      <c r="G557" s="55" t="s">
        <v>461</v>
      </c>
    </row>
    <row r="558" spans="1:7">
      <c r="A558" s="6"/>
      <c r="B558" s="6"/>
      <c r="C558" s="6"/>
      <c r="D558" s="6"/>
      <c r="E558" s="13"/>
      <c r="F558" s="13"/>
      <c r="G558" s="13"/>
    </row>
    <row r="559" spans="1:7">
      <c r="A559" s="6"/>
      <c r="B559" s="6"/>
      <c r="C559" s="6"/>
      <c r="D559" s="6"/>
      <c r="E559" s="13"/>
      <c r="F559" s="13"/>
      <c r="G559" s="13"/>
    </row>
    <row r="560" spans="1:7">
      <c r="A560" s="6"/>
      <c r="B560" s="6"/>
      <c r="C560" s="6"/>
      <c r="D560" s="6"/>
      <c r="E560" s="13"/>
      <c r="F560" s="13"/>
      <c r="G560" s="13"/>
    </row>
    <row r="561" spans="1:7">
      <c r="A561" s="51" t="s">
        <v>462</v>
      </c>
      <c r="B561" s="51"/>
      <c r="C561" s="51"/>
      <c r="D561" s="51"/>
      <c r="E561" s="55" t="s">
        <v>463</v>
      </c>
      <c r="F561" s="13"/>
      <c r="G561" s="13"/>
    </row>
    <row r="562" spans="1:7">
      <c r="A562" s="51" t="s">
        <v>464</v>
      </c>
      <c r="B562" s="51"/>
      <c r="C562" s="51"/>
      <c r="D562" s="51"/>
      <c r="E562" s="55" t="s">
        <v>465</v>
      </c>
      <c r="F562" s="13"/>
      <c r="G562" s="13"/>
    </row>
    <row r="563" spans="1:7">
      <c r="A563" s="6"/>
      <c r="B563" s="6"/>
      <c r="C563" s="6"/>
      <c r="D563" s="6"/>
      <c r="E563" s="13"/>
      <c r="F563" s="13"/>
      <c r="G563" s="13"/>
    </row>
    <row r="564" spans="1:7">
      <c r="A564" s="6"/>
      <c r="B564" s="6"/>
      <c r="C564" s="6"/>
      <c r="D564" s="6"/>
      <c r="E564" s="13"/>
      <c r="F564" s="13"/>
      <c r="G564" s="13"/>
    </row>
    <row r="565" spans="1:7">
      <c r="A565" s="6"/>
      <c r="B565" s="6"/>
      <c r="C565" s="6"/>
      <c r="D565" s="6"/>
      <c r="E565" s="13"/>
      <c r="F565" s="13"/>
      <c r="G565" s="13"/>
    </row>
    <row r="566" spans="1:7">
      <c r="A566" s="6"/>
      <c r="B566" s="6"/>
      <c r="C566" s="6"/>
      <c r="D566" s="6"/>
      <c r="E566" s="13"/>
      <c r="F566" s="13"/>
      <c r="G566" s="13"/>
    </row>
    <row r="567" spans="1:7">
      <c r="A567" s="6"/>
      <c r="B567" s="6"/>
      <c r="C567" s="6"/>
      <c r="D567" s="6"/>
      <c r="E567" s="13"/>
      <c r="F567" s="13"/>
      <c r="G567" s="13"/>
    </row>
    <row r="568" spans="1:7">
      <c r="A568" s="6"/>
      <c r="B568" s="6"/>
      <c r="C568" s="6"/>
      <c r="D568" s="6"/>
      <c r="E568" s="13"/>
      <c r="F568" s="13"/>
      <c r="G568" s="13"/>
    </row>
    <row r="569" spans="1:7">
      <c r="A569" s="6"/>
      <c r="B569" s="6"/>
      <c r="C569" s="6"/>
      <c r="D569" s="6"/>
      <c r="E569" s="13"/>
      <c r="F569" s="13"/>
      <c r="G569" s="13"/>
    </row>
    <row r="570" spans="1:7">
      <c r="A570" s="6"/>
      <c r="B570" s="6"/>
      <c r="C570" s="6"/>
      <c r="D570" s="6"/>
      <c r="E570" s="13"/>
      <c r="F570" s="13"/>
      <c r="G570" s="13"/>
    </row>
    <row r="571" spans="1:7">
      <c r="A571" s="6"/>
      <c r="B571" s="6"/>
      <c r="C571" s="6"/>
      <c r="D571" s="6"/>
      <c r="E571" s="13"/>
      <c r="F571" s="13"/>
      <c r="G571" s="13"/>
    </row>
    <row r="572" spans="1:7">
      <c r="A572" s="6"/>
      <c r="B572" s="6"/>
      <c r="C572" s="6"/>
      <c r="D572" s="6"/>
      <c r="E572" s="13"/>
      <c r="F572" s="13"/>
      <c r="G572" s="13"/>
    </row>
    <row r="573" spans="1:7">
      <c r="A573" s="6"/>
      <c r="B573" s="6"/>
      <c r="C573" s="6"/>
      <c r="D573" s="6"/>
      <c r="E573" s="13"/>
      <c r="F573" s="13"/>
      <c r="G573" s="13"/>
    </row>
    <row r="574" spans="1:7">
      <c r="A574" s="6"/>
      <c r="B574" s="6"/>
      <c r="C574" s="6"/>
      <c r="D574" s="6"/>
      <c r="E574" s="13"/>
      <c r="F574" s="13"/>
      <c r="G574" s="13"/>
    </row>
    <row r="575" spans="1:7">
      <c r="A575" s="6"/>
      <c r="B575" s="6"/>
      <c r="C575" s="6"/>
      <c r="D575" s="6"/>
      <c r="E575" s="13"/>
      <c r="F575" s="13"/>
      <c r="G575" s="13"/>
    </row>
    <row r="576" spans="1:7">
      <c r="A576" s="6"/>
      <c r="B576" s="6"/>
      <c r="C576" s="6"/>
      <c r="D576" s="6"/>
      <c r="E576" s="13"/>
      <c r="F576" s="13"/>
      <c r="G576" s="13"/>
    </row>
    <row r="577" spans="1:7">
      <c r="A577" s="6"/>
      <c r="B577" s="6"/>
      <c r="C577" s="6"/>
      <c r="D577" s="6"/>
      <c r="E577" s="13"/>
      <c r="F577" s="13"/>
      <c r="G577" s="13"/>
    </row>
    <row r="578" spans="1:7">
      <c r="A578" s="6"/>
      <c r="B578" s="6"/>
      <c r="C578" s="6"/>
      <c r="D578" s="6"/>
      <c r="E578" s="13"/>
      <c r="F578" s="13"/>
      <c r="G578" s="13"/>
    </row>
    <row r="579" spans="1:7">
      <c r="A579" s="14" t="s">
        <v>644</v>
      </c>
      <c r="B579" s="14"/>
      <c r="C579" s="14"/>
      <c r="D579" s="14"/>
      <c r="E579" s="14"/>
      <c r="F579" s="14"/>
      <c r="G579" s="14"/>
    </row>
    <row r="580" spans="1:7">
      <c r="A580" s="8"/>
      <c r="B580" s="8"/>
      <c r="C580" s="8"/>
      <c r="D580" s="8"/>
      <c r="E580" s="25"/>
      <c r="F580" s="25"/>
      <c r="G580" s="25"/>
    </row>
    <row r="581" spans="1:7">
      <c r="A581" s="8"/>
      <c r="B581" s="8"/>
      <c r="C581" s="8"/>
      <c r="D581" s="8"/>
      <c r="E581" s="25"/>
      <c r="F581" s="25"/>
      <c r="G581" s="25"/>
    </row>
    <row r="582" spans="1:7">
      <c r="A582" s="152" t="s">
        <v>466</v>
      </c>
      <c r="B582" s="152"/>
      <c r="C582" s="152"/>
      <c r="D582" s="152"/>
      <c r="E582" s="152"/>
      <c r="F582" s="152"/>
      <c r="G582" s="152"/>
    </row>
    <row r="583" spans="1:7">
      <c r="A583" s="6"/>
      <c r="B583" s="6"/>
      <c r="C583" s="6"/>
      <c r="D583" s="6"/>
      <c r="E583" s="13"/>
      <c r="F583" s="13"/>
      <c r="G583" s="13"/>
    </row>
    <row r="584" spans="1:7">
      <c r="A584" s="6"/>
      <c r="B584" s="6"/>
      <c r="C584" s="6"/>
      <c r="D584" s="6"/>
      <c r="E584" s="13"/>
      <c r="F584" s="13"/>
      <c r="G584" s="13"/>
    </row>
    <row r="585" spans="1:7">
      <c r="A585" s="51" t="s">
        <v>566</v>
      </c>
      <c r="B585" s="51"/>
      <c r="C585" s="6"/>
      <c r="D585" s="6"/>
      <c r="E585" s="13"/>
      <c r="F585" s="13"/>
      <c r="G585" s="13"/>
    </row>
    <row r="586" spans="1:7">
      <c r="A586" s="51"/>
      <c r="B586" s="51"/>
      <c r="C586" s="6"/>
      <c r="D586" s="6"/>
      <c r="E586" s="13"/>
      <c r="F586" s="13"/>
      <c r="G586" s="13"/>
    </row>
    <row r="587" spans="1:7">
      <c r="A587" s="51" t="s">
        <v>567</v>
      </c>
      <c r="B587" s="51"/>
      <c r="C587" s="6"/>
      <c r="D587" s="6"/>
      <c r="E587" s="13"/>
      <c r="F587" s="13"/>
      <c r="G587" s="13"/>
    </row>
    <row r="588" spans="1:7">
      <c r="A588" s="51"/>
      <c r="B588" s="51"/>
      <c r="C588" s="6"/>
      <c r="D588" s="6"/>
      <c r="E588" s="13"/>
      <c r="F588" s="13"/>
      <c r="G588" s="13"/>
    </row>
    <row r="589" spans="1:7">
      <c r="A589" s="6" t="s">
        <v>226</v>
      </c>
      <c r="B589" s="6"/>
      <c r="C589" s="6"/>
      <c r="D589" s="6"/>
      <c r="E589" s="13"/>
      <c r="F589" s="13"/>
      <c r="G589" s="13"/>
    </row>
    <row r="590" spans="1:7">
      <c r="A590" s="51"/>
      <c r="B590" s="51"/>
      <c r="C590" s="6"/>
      <c r="D590" s="6"/>
      <c r="E590" s="13"/>
      <c r="F590" s="13"/>
      <c r="G590" s="13"/>
    </row>
    <row r="591" spans="1:7">
      <c r="A591" s="51" t="s">
        <v>704</v>
      </c>
      <c r="B591" s="51"/>
      <c r="C591" s="6"/>
      <c r="D591" s="6"/>
      <c r="E591" s="13"/>
      <c r="F591" s="13"/>
      <c r="G591" s="13"/>
    </row>
    <row r="592" spans="1:7">
      <c r="A592" s="51"/>
      <c r="B592" s="51"/>
      <c r="C592" s="6"/>
      <c r="D592" s="6"/>
      <c r="E592" s="13"/>
      <c r="F592" s="13"/>
      <c r="G592" s="13"/>
    </row>
    <row r="593" spans="1:7">
      <c r="A593" s="51" t="s">
        <v>705</v>
      </c>
      <c r="B593" s="51"/>
      <c r="C593" s="6"/>
      <c r="D593" s="6"/>
      <c r="E593" s="13"/>
      <c r="F593" s="13"/>
      <c r="G593" s="13"/>
    </row>
    <row r="594" spans="1:7">
      <c r="A594" s="51"/>
      <c r="B594" s="51"/>
      <c r="C594" s="6"/>
      <c r="D594" s="6"/>
      <c r="E594" s="13"/>
      <c r="F594" s="13"/>
      <c r="G594" s="13"/>
    </row>
    <row r="595" spans="1:7">
      <c r="A595" s="51"/>
      <c r="B595" s="51"/>
      <c r="C595" s="6"/>
      <c r="D595" s="6"/>
      <c r="E595" s="13"/>
      <c r="F595" s="13"/>
      <c r="G595" s="13"/>
    </row>
    <row r="596" spans="1:7">
      <c r="A596" s="6" t="s">
        <v>227</v>
      </c>
      <c r="B596" s="6"/>
      <c r="C596" s="6"/>
      <c r="D596" s="6"/>
      <c r="E596" s="13"/>
      <c r="F596" s="13"/>
      <c r="G596" s="13"/>
    </row>
    <row r="597" spans="1:7">
      <c r="A597" s="51"/>
      <c r="B597" s="51"/>
      <c r="C597" s="6"/>
      <c r="D597" s="6"/>
      <c r="E597" s="13"/>
      <c r="F597" s="13"/>
      <c r="G597" s="13"/>
    </row>
    <row r="598" spans="1:7">
      <c r="A598" s="51" t="s">
        <v>568</v>
      </c>
      <c r="B598" s="51"/>
      <c r="C598" s="6"/>
      <c r="D598" s="6"/>
      <c r="E598" s="13"/>
      <c r="F598" s="13"/>
      <c r="G598" s="13"/>
    </row>
    <row r="599" spans="1:7">
      <c r="A599" s="51"/>
      <c r="B599" s="51"/>
      <c r="C599" s="6"/>
      <c r="D599" s="6"/>
      <c r="E599" s="13"/>
      <c r="F599" s="13"/>
      <c r="G599" s="13"/>
    </row>
    <row r="600" spans="1:7">
      <c r="A600" s="6" t="s">
        <v>228</v>
      </c>
      <c r="B600" s="6"/>
      <c r="C600" s="6"/>
      <c r="D600" s="6"/>
      <c r="E600" s="13"/>
      <c r="F600" s="13"/>
      <c r="G600" s="13"/>
    </row>
    <row r="601" spans="1:7">
      <c r="A601" s="6"/>
      <c r="B601" s="6"/>
      <c r="C601" s="6"/>
      <c r="D601" s="6"/>
      <c r="E601" s="13"/>
      <c r="F601" s="13"/>
      <c r="G601" s="13"/>
    </row>
    <row r="602" spans="1:7">
      <c r="A602" s="6" t="s">
        <v>364</v>
      </c>
      <c r="B602" s="6"/>
      <c r="C602" s="6"/>
      <c r="D602" s="6"/>
      <c r="E602" s="13"/>
      <c r="F602" s="13"/>
      <c r="G602" s="13"/>
    </row>
    <row r="603" spans="1:7">
      <c r="A603" s="6"/>
      <c r="B603" s="6"/>
      <c r="C603" s="6"/>
      <c r="D603" s="6"/>
      <c r="E603" s="13"/>
      <c r="F603" s="13"/>
      <c r="G603" s="13"/>
    </row>
    <row r="604" spans="1:7">
      <c r="A604" s="6"/>
      <c r="B604" s="6"/>
      <c r="C604" s="6"/>
      <c r="D604" s="6"/>
      <c r="E604" s="13"/>
      <c r="F604" s="13"/>
      <c r="G604" s="13"/>
    </row>
    <row r="605" spans="1:7">
      <c r="A605" s="6"/>
      <c r="B605" s="6"/>
      <c r="C605" s="6"/>
      <c r="D605" s="6"/>
      <c r="E605" s="13"/>
      <c r="F605" s="13"/>
      <c r="G605" s="13"/>
    </row>
    <row r="606" spans="1:7">
      <c r="A606" s="48"/>
      <c r="B606" s="48"/>
      <c r="D606" s="48"/>
      <c r="E606" s="61"/>
      <c r="F606" s="25"/>
      <c r="G606" s="25"/>
    </row>
    <row r="607" spans="1:7">
      <c r="A607" s="48"/>
      <c r="B607" s="48"/>
      <c r="C607" s="48" t="s">
        <v>706</v>
      </c>
      <c r="D607" s="48"/>
      <c r="E607" s="61"/>
      <c r="F607" s="25"/>
      <c r="G607" s="25"/>
    </row>
    <row r="608" spans="1:7">
      <c r="A608" s="48"/>
      <c r="B608" s="48"/>
      <c r="C608" s="48"/>
      <c r="D608" s="48"/>
      <c r="E608" s="61"/>
      <c r="F608" s="25"/>
      <c r="G608" s="25"/>
    </row>
    <row r="609" spans="1:7">
      <c r="A609" s="48" t="s">
        <v>229</v>
      </c>
      <c r="B609" s="48"/>
      <c r="C609" s="48"/>
      <c r="D609" s="48"/>
      <c r="E609" s="61"/>
      <c r="F609" s="25"/>
      <c r="G609" s="25"/>
    </row>
    <row r="610" spans="1:7">
      <c r="A610" s="48" t="s">
        <v>230</v>
      </c>
      <c r="B610" s="48"/>
      <c r="C610" s="48"/>
      <c r="D610" s="48"/>
      <c r="E610" s="61"/>
      <c r="F610" s="25"/>
      <c r="G610" s="25"/>
    </row>
    <row r="611" spans="1:7">
      <c r="A611" s="48"/>
      <c r="B611" s="48"/>
      <c r="C611" s="48"/>
      <c r="D611" s="48"/>
      <c r="E611" s="61"/>
      <c r="F611" s="25"/>
      <c r="G611" s="25"/>
    </row>
    <row r="612" spans="1:7">
      <c r="A612" s="48"/>
      <c r="B612" s="48"/>
      <c r="C612" s="48"/>
      <c r="D612" s="48"/>
      <c r="E612" s="61"/>
      <c r="F612" s="25"/>
      <c r="G612" s="25"/>
    </row>
    <row r="613" spans="1:7">
      <c r="A613" s="48"/>
      <c r="B613" s="48"/>
      <c r="C613" s="48"/>
      <c r="D613" s="48"/>
      <c r="E613" s="61"/>
      <c r="F613" s="25"/>
      <c r="G613" s="25"/>
    </row>
    <row r="614" spans="1:7">
      <c r="A614" s="48"/>
      <c r="B614" s="48"/>
      <c r="C614" s="48" t="s">
        <v>707</v>
      </c>
      <c r="E614" s="61"/>
      <c r="F614" s="25"/>
      <c r="G614" s="25"/>
    </row>
    <row r="615" spans="1:7">
      <c r="A615" s="48"/>
      <c r="B615" s="48"/>
      <c r="C615" s="48"/>
      <c r="D615" s="48"/>
      <c r="E615" s="61"/>
      <c r="F615" s="25"/>
      <c r="G615" s="25"/>
    </row>
    <row r="616" spans="1:7">
      <c r="A616" s="48"/>
      <c r="B616" s="48"/>
      <c r="C616" s="48"/>
      <c r="D616" s="48"/>
      <c r="E616" s="61"/>
      <c r="F616" s="25"/>
      <c r="G616" s="25"/>
    </row>
    <row r="617" spans="1:7">
      <c r="A617" s="48" t="s">
        <v>229</v>
      </c>
      <c r="B617" s="48"/>
      <c r="C617" s="48"/>
      <c r="D617" s="48"/>
      <c r="E617" s="61"/>
      <c r="F617" s="25"/>
      <c r="G617" s="25"/>
    </row>
    <row r="618" spans="1:7">
      <c r="A618" s="48" t="s">
        <v>231</v>
      </c>
      <c r="B618" s="48"/>
      <c r="C618" s="48"/>
      <c r="D618" s="48"/>
      <c r="E618" s="61"/>
      <c r="F618" s="25"/>
      <c r="G618" s="25"/>
    </row>
    <row r="619" spans="1:7">
      <c r="A619" s="48"/>
      <c r="B619" s="48"/>
      <c r="C619" s="48"/>
      <c r="D619" s="48"/>
      <c r="E619" s="61"/>
      <c r="F619" s="25"/>
      <c r="G619" s="25"/>
    </row>
    <row r="620" spans="1:7">
      <c r="A620" s="48"/>
      <c r="B620" s="48"/>
      <c r="C620" s="48"/>
      <c r="D620" s="48"/>
      <c r="E620" s="61"/>
      <c r="F620" s="25"/>
      <c r="G620" s="25"/>
    </row>
    <row r="621" spans="1:7">
      <c r="A621" s="48"/>
      <c r="B621" s="48"/>
      <c r="C621" s="48"/>
      <c r="D621" s="48"/>
      <c r="E621" s="61"/>
      <c r="F621" s="25"/>
      <c r="G621" s="25"/>
    </row>
    <row r="622" spans="1:7">
      <c r="A622" s="48"/>
      <c r="B622" s="48"/>
      <c r="C622" s="48"/>
      <c r="D622" s="48"/>
      <c r="E622" s="61"/>
      <c r="F622" s="25"/>
      <c r="G622" s="25"/>
    </row>
    <row r="623" spans="1:7">
      <c r="A623" s="48"/>
      <c r="B623" s="48"/>
      <c r="C623" s="48"/>
      <c r="D623" s="48"/>
      <c r="E623" s="61"/>
      <c r="F623" s="25"/>
      <c r="G623" s="25"/>
    </row>
    <row r="624" spans="1:7">
      <c r="A624" s="48"/>
      <c r="B624" s="48"/>
      <c r="C624" s="48"/>
      <c r="D624" s="48"/>
      <c r="E624" s="61"/>
      <c r="F624" s="25"/>
      <c r="G624" s="25"/>
    </row>
    <row r="625" spans="1:7">
      <c r="A625" s="48"/>
      <c r="B625" s="48"/>
      <c r="C625" s="48"/>
      <c r="D625" s="48"/>
      <c r="E625" s="61"/>
      <c r="F625" s="25"/>
      <c r="G625" s="25"/>
    </row>
    <row r="626" spans="1:7">
      <c r="A626" s="48"/>
      <c r="B626" s="48"/>
      <c r="C626" s="48"/>
      <c r="D626" s="48"/>
      <c r="E626" s="61"/>
      <c r="F626" s="25"/>
      <c r="G626" s="25"/>
    </row>
    <row r="627" spans="1:7">
      <c r="A627" s="48"/>
      <c r="B627" s="48"/>
      <c r="C627" s="48"/>
      <c r="D627" s="48"/>
      <c r="E627" s="61"/>
      <c r="F627" s="25"/>
      <c r="G627" s="25"/>
    </row>
    <row r="628" spans="1:7">
      <c r="A628" s="48"/>
      <c r="B628" s="48"/>
      <c r="C628" s="48"/>
      <c r="D628" s="48"/>
      <c r="E628" s="61"/>
      <c r="F628" s="25"/>
      <c r="G628" s="25"/>
    </row>
    <row r="629" spans="1:7">
      <c r="A629" s="152" t="s">
        <v>232</v>
      </c>
      <c r="B629" s="152"/>
      <c r="C629" s="152"/>
      <c r="D629" s="152"/>
      <c r="E629" s="152"/>
      <c r="F629" s="152"/>
      <c r="G629" s="152"/>
    </row>
    <row r="630" spans="1:7">
      <c r="A630" s="6"/>
      <c r="B630" s="6"/>
      <c r="C630" s="6"/>
      <c r="D630" s="6"/>
      <c r="E630" s="13"/>
      <c r="F630" s="13"/>
      <c r="G630" s="13"/>
    </row>
    <row r="631" spans="1:7">
      <c r="A631" s="6"/>
      <c r="B631" s="6"/>
      <c r="C631" s="6"/>
      <c r="D631" s="6"/>
      <c r="E631" s="13"/>
      <c r="F631" s="13"/>
      <c r="G631" s="13"/>
    </row>
    <row r="632" spans="1:7">
      <c r="A632" s="152" t="s">
        <v>466</v>
      </c>
      <c r="B632" s="152"/>
      <c r="C632" s="152"/>
      <c r="D632" s="152"/>
      <c r="E632" s="152"/>
      <c r="F632" s="152"/>
      <c r="G632" s="152"/>
    </row>
    <row r="633" spans="1:7">
      <c r="A633" s="6"/>
      <c r="B633" s="6"/>
      <c r="C633" s="6"/>
      <c r="D633" s="6"/>
      <c r="E633" s="13"/>
      <c r="F633" s="13"/>
      <c r="G633" s="13"/>
    </row>
    <row r="634" spans="1:7">
      <c r="A634" s="6"/>
      <c r="B634" s="6"/>
      <c r="C634" s="6"/>
      <c r="D634" s="6"/>
      <c r="E634" s="13"/>
      <c r="F634" s="13"/>
      <c r="G634" s="13"/>
    </row>
    <row r="635" spans="1:7">
      <c r="A635" s="6"/>
      <c r="B635" s="6"/>
      <c r="C635" s="6"/>
      <c r="D635" s="6"/>
      <c r="E635" s="13"/>
      <c r="F635" s="13"/>
      <c r="G635" s="13"/>
    </row>
    <row r="636" spans="1:7">
      <c r="A636" s="51" t="s">
        <v>569</v>
      </c>
      <c r="B636" s="51"/>
      <c r="C636" s="51"/>
      <c r="D636" s="51"/>
      <c r="E636" s="55"/>
      <c r="F636" s="55"/>
      <c r="G636" s="13"/>
    </row>
    <row r="637" spans="1:7">
      <c r="A637" s="51"/>
      <c r="B637" s="51"/>
      <c r="C637" s="51"/>
      <c r="D637" s="51"/>
      <c r="E637" s="55"/>
      <c r="F637" s="55"/>
      <c r="G637" s="13"/>
    </row>
    <row r="638" spans="1:7">
      <c r="A638" s="51" t="s">
        <v>570</v>
      </c>
      <c r="B638" s="51"/>
      <c r="C638" s="51"/>
      <c r="D638" s="51"/>
      <c r="E638" s="55"/>
      <c r="F638" s="55"/>
      <c r="G638" s="13"/>
    </row>
    <row r="639" spans="1:7">
      <c r="A639" s="51"/>
      <c r="B639" s="51"/>
      <c r="C639" s="51"/>
      <c r="D639" s="51"/>
      <c r="E639" s="55"/>
      <c r="F639" s="55"/>
      <c r="G639" s="13"/>
    </row>
    <row r="640" spans="1:7">
      <c r="A640" s="6" t="s">
        <v>234</v>
      </c>
      <c r="B640" s="6"/>
      <c r="C640" s="51"/>
      <c r="D640" s="51"/>
      <c r="E640" s="55"/>
      <c r="F640" s="55"/>
      <c r="G640" s="13"/>
    </row>
    <row r="641" spans="1:7">
      <c r="A641" s="6"/>
      <c r="B641" s="6"/>
      <c r="C641" s="51"/>
      <c r="D641" s="51"/>
      <c r="E641" s="55"/>
      <c r="F641" s="55"/>
      <c r="G641" s="13"/>
    </row>
    <row r="642" spans="1:7">
      <c r="A642" s="6" t="s">
        <v>235</v>
      </c>
      <c r="B642" s="6"/>
      <c r="C642" s="51"/>
      <c r="D642" s="51"/>
      <c r="E642" s="55"/>
      <c r="F642" s="55"/>
      <c r="G642" s="13"/>
    </row>
    <row r="643" spans="1:7">
      <c r="A643" s="6"/>
      <c r="B643" s="6"/>
      <c r="C643" s="51"/>
      <c r="D643" s="51"/>
      <c r="E643" s="55"/>
      <c r="F643" s="55"/>
      <c r="G643" s="13"/>
    </row>
    <row r="644" spans="1:7">
      <c r="A644" s="6" t="s">
        <v>236</v>
      </c>
      <c r="B644" s="6"/>
      <c r="C644" s="51"/>
      <c r="D644" s="51"/>
      <c r="E644" s="55"/>
      <c r="F644" s="55"/>
      <c r="G644" s="13"/>
    </row>
    <row r="645" spans="1:7">
      <c r="A645" s="51"/>
      <c r="B645" s="51"/>
      <c r="C645" s="51"/>
      <c r="D645" s="51"/>
      <c r="E645" s="55"/>
      <c r="F645" s="55"/>
      <c r="G645" s="13"/>
    </row>
    <row r="646" spans="1:7">
      <c r="A646" s="51"/>
      <c r="B646" s="51"/>
      <c r="C646" s="51"/>
      <c r="D646" s="51"/>
      <c r="E646" s="55"/>
      <c r="F646" s="55"/>
      <c r="G646" s="13"/>
    </row>
    <row r="647" spans="1:7">
      <c r="A647" s="6" t="s">
        <v>237</v>
      </c>
      <c r="B647" s="6"/>
      <c r="C647" s="51"/>
      <c r="D647" s="51"/>
      <c r="E647" s="55"/>
      <c r="F647" s="55"/>
      <c r="G647" s="13"/>
    </row>
    <row r="648" spans="1:7">
      <c r="A648" s="51"/>
      <c r="B648" s="51"/>
      <c r="C648" s="51"/>
      <c r="D648" s="51"/>
      <c r="E648" s="55"/>
      <c r="F648" s="55"/>
      <c r="G648" s="13"/>
    </row>
    <row r="649" spans="1:7">
      <c r="A649" s="51" t="s">
        <v>568</v>
      </c>
      <c r="B649" s="51"/>
      <c r="C649" s="51"/>
      <c r="D649" s="51"/>
      <c r="E649" s="55"/>
      <c r="F649" s="55"/>
      <c r="G649" s="13"/>
    </row>
    <row r="650" spans="1:7">
      <c r="A650" s="51"/>
      <c r="B650" s="51"/>
      <c r="C650" s="51"/>
      <c r="D650" s="51"/>
      <c r="E650" s="55"/>
      <c r="F650" s="55"/>
      <c r="G650" s="13"/>
    </row>
    <row r="651" spans="1:7">
      <c r="A651" s="6" t="s">
        <v>238</v>
      </c>
      <c r="B651" s="6"/>
      <c r="C651" s="51"/>
      <c r="D651" s="51"/>
      <c r="E651" s="55"/>
      <c r="F651" s="55"/>
      <c r="G651" s="13"/>
    </row>
    <row r="652" spans="1:7">
      <c r="A652" s="51"/>
      <c r="B652" s="51"/>
      <c r="C652" s="51"/>
      <c r="D652" s="51"/>
      <c r="E652" s="55"/>
      <c r="F652" s="55"/>
      <c r="G652" s="13"/>
    </row>
    <row r="653" spans="1:7">
      <c r="A653" s="6" t="s">
        <v>364</v>
      </c>
      <c r="B653" s="6"/>
      <c r="C653" s="51"/>
      <c r="D653" s="51"/>
      <c r="E653" s="55"/>
      <c r="F653" s="55"/>
      <c r="G653" s="13"/>
    </row>
    <row r="654" spans="1:7">
      <c r="A654" s="51"/>
      <c r="B654" s="51"/>
      <c r="C654" s="51"/>
      <c r="D654" s="51"/>
      <c r="E654" s="55"/>
      <c r="F654" s="55"/>
      <c r="G654" s="13"/>
    </row>
    <row r="655" spans="1:7">
      <c r="A655" s="51"/>
      <c r="B655" s="51"/>
      <c r="C655" s="51"/>
      <c r="D655" s="51"/>
      <c r="E655" s="55"/>
      <c r="F655" s="55"/>
      <c r="G655" s="13"/>
    </row>
    <row r="656" spans="1:7">
      <c r="A656" s="51"/>
      <c r="B656" s="51"/>
      <c r="C656" s="51"/>
      <c r="D656" s="51"/>
      <c r="E656" s="55"/>
      <c r="F656" s="55"/>
      <c r="G656" s="13"/>
    </row>
    <row r="657" spans="1:7">
      <c r="A657" s="48" t="s">
        <v>708</v>
      </c>
      <c r="B657" s="48"/>
      <c r="C657" s="48"/>
      <c r="D657" s="48"/>
      <c r="E657" s="61"/>
      <c r="F657" s="61"/>
      <c r="G657" s="25"/>
    </row>
    <row r="658" spans="1:7">
      <c r="A658" s="48"/>
      <c r="B658" s="48"/>
      <c r="C658" s="48"/>
      <c r="D658" s="48"/>
      <c r="E658" s="61"/>
      <c r="F658" s="61"/>
      <c r="G658" s="25"/>
    </row>
    <row r="659" spans="1:7">
      <c r="A659" s="48"/>
      <c r="B659" s="48"/>
      <c r="C659" s="48"/>
      <c r="D659" s="48"/>
      <c r="E659" s="61"/>
      <c r="F659" s="61"/>
      <c r="G659" s="25"/>
    </row>
    <row r="660" spans="1:7">
      <c r="A660" s="48" t="s">
        <v>229</v>
      </c>
      <c r="B660" s="48"/>
      <c r="C660" s="48"/>
      <c r="D660" s="48"/>
      <c r="E660" s="61"/>
      <c r="F660" s="61"/>
      <c r="G660" s="25"/>
    </row>
    <row r="661" spans="1:7">
      <c r="A661" s="48" t="s">
        <v>239</v>
      </c>
      <c r="B661" s="48"/>
      <c r="C661" s="48"/>
      <c r="D661" s="48"/>
      <c r="E661" s="61"/>
      <c r="F661" s="61"/>
      <c r="G661" s="25"/>
    </row>
    <row r="662" spans="1:7">
      <c r="A662" s="48"/>
      <c r="B662" s="48"/>
      <c r="C662" s="48"/>
      <c r="D662" s="48"/>
      <c r="E662" s="61"/>
      <c r="F662" s="61"/>
      <c r="G662" s="25"/>
    </row>
    <row r="663" spans="1:7">
      <c r="A663" s="48"/>
      <c r="B663" s="48"/>
      <c r="C663" s="48"/>
      <c r="D663" s="48"/>
      <c r="E663" s="61"/>
      <c r="F663" s="61"/>
      <c r="G663" s="25"/>
    </row>
    <row r="664" spans="1:7">
      <c r="A664" s="48"/>
      <c r="B664" s="48"/>
      <c r="C664" s="48"/>
      <c r="D664" s="48"/>
      <c r="E664" s="61"/>
      <c r="F664" s="61"/>
      <c r="G664" s="25"/>
    </row>
    <row r="665" spans="1:7">
      <c r="A665" s="48">
        <v>4</v>
      </c>
      <c r="B665" s="48"/>
      <c r="C665" s="48"/>
      <c r="D665" s="48"/>
      <c r="E665" s="61"/>
      <c r="F665" s="61"/>
      <c r="G665" s="25"/>
    </row>
    <row r="666" spans="1:7">
      <c r="A666" s="48"/>
      <c r="B666" s="48"/>
      <c r="C666" s="48"/>
      <c r="D666" s="48"/>
      <c r="E666" s="61"/>
      <c r="F666" s="61"/>
      <c r="G666" s="25"/>
    </row>
    <row r="667" spans="1:7">
      <c r="A667" s="48"/>
      <c r="B667" s="48"/>
      <c r="C667" s="48"/>
      <c r="D667" s="48"/>
      <c r="E667" s="61"/>
      <c r="F667" s="61"/>
      <c r="G667" s="25"/>
    </row>
    <row r="668" spans="1:7">
      <c r="A668" s="48" t="s">
        <v>229</v>
      </c>
      <c r="B668" s="48"/>
      <c r="C668" s="48"/>
      <c r="D668" s="48"/>
      <c r="E668" s="61"/>
      <c r="F668" s="61"/>
      <c r="G668" s="25"/>
    </row>
    <row r="669" spans="1:7">
      <c r="A669" s="48" t="s">
        <v>231</v>
      </c>
      <c r="B669" s="8"/>
      <c r="C669" s="8"/>
      <c r="D669" s="8"/>
      <c r="E669" s="25"/>
      <c r="F669" s="25"/>
      <c r="G669" s="25"/>
    </row>
    <row r="670" spans="1:7">
      <c r="A670" s="6"/>
      <c r="B670" s="6"/>
      <c r="C670" s="6"/>
      <c r="D670" s="6"/>
      <c r="E670" s="13"/>
      <c r="F670" s="13"/>
      <c r="G670" s="13"/>
    </row>
    <row r="671" spans="1:7">
      <c r="A671" s="6"/>
      <c r="B671" s="6"/>
      <c r="C671" s="6"/>
      <c r="D671" s="6"/>
      <c r="E671" s="13"/>
      <c r="F671" s="13"/>
      <c r="G671" s="13"/>
    </row>
    <row r="672" spans="1:7">
      <c r="A672" s="6"/>
      <c r="B672" s="6"/>
      <c r="C672" s="6"/>
      <c r="D672" s="6"/>
      <c r="E672" s="13"/>
      <c r="F672" s="13"/>
      <c r="G672" s="13"/>
    </row>
    <row r="673" spans="1:7">
      <c r="A673" s="6"/>
      <c r="B673" s="6"/>
      <c r="C673" s="6"/>
      <c r="D673" s="6"/>
      <c r="E673" s="13"/>
      <c r="F673" s="13"/>
      <c r="G673" s="13"/>
    </row>
    <row r="674" spans="1:7">
      <c r="A674" s="6"/>
      <c r="B674" s="6"/>
      <c r="C674" s="6"/>
      <c r="D674" s="6"/>
      <c r="E674" s="13"/>
      <c r="F674" s="13"/>
      <c r="G674" s="13"/>
    </row>
    <row r="675" spans="1:7">
      <c r="A675" s="6"/>
      <c r="B675" s="6"/>
      <c r="C675" s="6"/>
      <c r="D675" s="6"/>
      <c r="E675" s="13"/>
      <c r="F675" s="13"/>
      <c r="G675" s="13"/>
    </row>
    <row r="676" spans="1:7">
      <c r="A676" s="6"/>
      <c r="B676" s="6"/>
      <c r="C676" s="6"/>
      <c r="D676" s="6"/>
      <c r="E676" s="13"/>
      <c r="F676" s="13"/>
      <c r="G676" s="13"/>
    </row>
    <row r="677" spans="1:7">
      <c r="A677" s="6"/>
      <c r="B677" s="6"/>
      <c r="C677" s="6"/>
      <c r="D677" s="6"/>
      <c r="E677" s="13"/>
      <c r="F677" s="13"/>
      <c r="G677" s="13"/>
    </row>
    <row r="678" spans="1:7">
      <c r="A678" s="6"/>
      <c r="B678" s="6"/>
      <c r="C678" s="6"/>
      <c r="D678" s="6"/>
      <c r="E678" s="13"/>
      <c r="F678" s="13"/>
      <c r="G678" s="13"/>
    </row>
    <row r="679" spans="1:7">
      <c r="A679" s="6"/>
      <c r="B679" s="6"/>
      <c r="C679" s="6"/>
      <c r="D679" s="6"/>
      <c r="E679" s="13"/>
      <c r="F679" s="13"/>
      <c r="G679" s="13"/>
    </row>
    <row r="680" spans="1:7">
      <c r="A680" s="6"/>
      <c r="B680" s="6"/>
      <c r="C680" s="6"/>
      <c r="D680" s="6"/>
      <c r="E680" s="13"/>
      <c r="F680" s="13"/>
      <c r="G680" s="13"/>
    </row>
    <row r="681" spans="1:7">
      <c r="A681" s="6"/>
      <c r="B681" s="6"/>
      <c r="C681" s="6"/>
      <c r="D681" s="6"/>
      <c r="E681" s="13"/>
      <c r="F681" s="13"/>
      <c r="G681" s="13"/>
    </row>
    <row r="682" spans="1:7">
      <c r="A682" s="6"/>
      <c r="B682" s="6"/>
      <c r="C682" s="6"/>
      <c r="D682" s="6"/>
      <c r="E682" s="13"/>
      <c r="F682" s="13"/>
      <c r="G682" s="13"/>
    </row>
    <row r="683" spans="1:7">
      <c r="A683" s="6"/>
      <c r="B683" s="6"/>
      <c r="C683" s="6"/>
      <c r="D683" s="6"/>
      <c r="E683" s="13"/>
      <c r="F683" s="13"/>
      <c r="G683" s="13"/>
    </row>
    <row r="684" spans="1:7">
      <c r="A684" s="6"/>
      <c r="B684" s="6"/>
      <c r="C684" s="6"/>
      <c r="D684" s="6"/>
      <c r="E684" s="13"/>
      <c r="F684" s="13"/>
      <c r="G684" s="13"/>
    </row>
    <row r="685" spans="1:7">
      <c r="A685" s="6"/>
      <c r="B685" s="6"/>
      <c r="C685" s="6"/>
      <c r="D685" s="6"/>
      <c r="E685" s="13"/>
      <c r="F685" s="13"/>
      <c r="G685" s="13"/>
    </row>
    <row r="686" spans="1:7">
      <c r="A686" s="6"/>
      <c r="B686" s="6"/>
      <c r="C686" s="6"/>
      <c r="D686" s="6"/>
      <c r="E686" s="13"/>
      <c r="F686" s="13"/>
      <c r="G686" s="13"/>
    </row>
    <row r="687" spans="1:7">
      <c r="A687" s="6"/>
      <c r="B687" s="6"/>
      <c r="C687" s="6"/>
      <c r="D687" s="6"/>
      <c r="E687" s="13"/>
      <c r="F687" s="13"/>
      <c r="G687" s="13"/>
    </row>
    <row r="688" spans="1:7">
      <c r="A688" s="6"/>
      <c r="B688" s="6"/>
      <c r="C688" s="6"/>
      <c r="D688" s="6"/>
      <c r="E688" s="13"/>
      <c r="F688" s="13"/>
      <c r="G688" s="13"/>
    </row>
    <row r="689" spans="1:7">
      <c r="A689" s="6"/>
      <c r="B689" s="6"/>
      <c r="C689" s="6"/>
      <c r="D689" s="6"/>
      <c r="E689" s="13"/>
      <c r="F689" s="13"/>
      <c r="G689" s="13"/>
    </row>
    <row r="690" spans="1:7">
      <c r="A690" s="6"/>
      <c r="B690" s="6"/>
      <c r="C690" s="6"/>
      <c r="D690" s="6"/>
      <c r="E690" s="13"/>
      <c r="F690" s="13"/>
      <c r="G690" s="13"/>
    </row>
    <row r="691" spans="1:7">
      <c r="A691" s="6"/>
      <c r="B691" s="6"/>
      <c r="C691" s="6"/>
      <c r="D691" s="6"/>
      <c r="E691" s="13"/>
      <c r="F691" s="13"/>
      <c r="G691" s="13"/>
    </row>
    <row r="692" spans="1:7">
      <c r="A692" s="6"/>
      <c r="B692" s="6"/>
      <c r="C692" s="6"/>
      <c r="D692" s="6"/>
      <c r="E692" s="13"/>
      <c r="F692" s="13"/>
      <c r="G692" s="13"/>
    </row>
    <row r="693" spans="1:7">
      <c r="A693" s="6"/>
      <c r="B693" s="6"/>
      <c r="C693" s="6"/>
      <c r="D693" s="6"/>
      <c r="E693" s="13"/>
      <c r="F693" s="13"/>
      <c r="G693" s="13"/>
    </row>
    <row r="694" spans="1:7">
      <c r="A694" s="6"/>
      <c r="B694" s="6"/>
      <c r="C694" s="6"/>
      <c r="D694" s="6"/>
      <c r="E694" s="13"/>
      <c r="F694" s="13"/>
      <c r="G694" s="13"/>
    </row>
    <row r="695" spans="1:7">
      <c r="A695" s="6"/>
      <c r="B695" s="6"/>
      <c r="C695" s="6"/>
      <c r="D695" s="6"/>
      <c r="E695" s="13"/>
      <c r="F695" s="13"/>
      <c r="G695" s="13"/>
    </row>
    <row r="696" spans="1:7">
      <c r="A696" s="6"/>
      <c r="B696" s="6"/>
      <c r="C696" s="6"/>
      <c r="D696" s="6"/>
      <c r="E696" s="13"/>
      <c r="F696" s="13"/>
      <c r="G696" s="13"/>
    </row>
    <row r="697" spans="1:7">
      <c r="A697" s="6"/>
      <c r="B697" s="6"/>
      <c r="C697" s="6"/>
      <c r="D697" s="6"/>
      <c r="E697" s="13"/>
      <c r="F697" s="13"/>
      <c r="G697" s="13"/>
    </row>
    <row r="698" spans="1:7">
      <c r="A698" s="6"/>
      <c r="B698" s="6"/>
      <c r="C698" s="6"/>
      <c r="D698" s="6"/>
      <c r="E698" s="13"/>
      <c r="F698" s="13"/>
      <c r="G698" s="13"/>
    </row>
    <row r="699" spans="1:7">
      <c r="A699" s="6"/>
      <c r="B699" s="6"/>
      <c r="C699" s="6"/>
      <c r="D699" s="6"/>
      <c r="E699" s="13"/>
      <c r="F699" s="13"/>
      <c r="G699" s="13"/>
    </row>
    <row r="700" spans="1:7">
      <c r="A700" s="6"/>
      <c r="B700" s="6"/>
      <c r="C700" s="6"/>
      <c r="D700" s="6"/>
      <c r="E700" s="13"/>
      <c r="F700" s="13"/>
      <c r="G700" s="13"/>
    </row>
    <row r="701" spans="1:7">
      <c r="A701" s="6"/>
      <c r="B701" s="6"/>
      <c r="C701" s="6"/>
      <c r="D701" s="6"/>
      <c r="E701" s="13"/>
      <c r="F701" s="13"/>
      <c r="G701" s="13"/>
    </row>
    <row r="702" spans="1:7">
      <c r="A702" s="6"/>
      <c r="B702" s="6"/>
      <c r="C702" s="6"/>
      <c r="D702" s="6"/>
      <c r="E702" s="13"/>
      <c r="F702" s="13"/>
      <c r="G702" s="13"/>
    </row>
    <row r="703" spans="1:7">
      <c r="A703" s="6"/>
      <c r="B703" s="6"/>
      <c r="C703" s="6"/>
      <c r="D703" s="6"/>
      <c r="E703" s="13"/>
      <c r="F703" s="13"/>
      <c r="G703" s="13"/>
    </row>
    <row r="704" spans="1:7">
      <c r="A704" s="6"/>
      <c r="B704" s="6"/>
      <c r="C704" s="6"/>
      <c r="D704" s="6"/>
      <c r="E704" s="13"/>
      <c r="F704" s="13"/>
      <c r="G704" s="13"/>
    </row>
    <row r="705" spans="1:7">
      <c r="A705" s="6"/>
      <c r="B705" s="6"/>
      <c r="C705" s="6"/>
      <c r="D705" s="6"/>
      <c r="E705" s="13"/>
      <c r="F705" s="13"/>
      <c r="G705" s="13"/>
    </row>
    <row r="706" spans="1:7">
      <c r="A706" s="6"/>
      <c r="B706" s="6"/>
      <c r="C706" s="6"/>
      <c r="D706" s="6"/>
      <c r="E706" s="13"/>
      <c r="F706" s="13"/>
      <c r="G706" s="13"/>
    </row>
    <row r="707" spans="1:7">
      <c r="A707" s="6"/>
      <c r="B707" s="6"/>
      <c r="C707" s="6"/>
      <c r="D707" s="6"/>
      <c r="E707" s="13"/>
      <c r="F707" s="13"/>
      <c r="G707" s="13"/>
    </row>
    <row r="708" spans="1:7">
      <c r="A708" s="6"/>
      <c r="B708" s="6"/>
      <c r="C708" s="6"/>
      <c r="D708" s="6"/>
      <c r="E708" s="13"/>
      <c r="F708" s="13"/>
      <c r="G708" s="13"/>
    </row>
    <row r="709" spans="1:7">
      <c r="A709" s="6"/>
      <c r="B709" s="6"/>
      <c r="C709" s="6"/>
      <c r="D709" s="6"/>
      <c r="E709" s="13"/>
      <c r="F709" s="13"/>
      <c r="G709" s="13"/>
    </row>
    <row r="710" spans="1:7">
      <c r="A710" s="6"/>
      <c r="B710" s="6"/>
      <c r="C710" s="6"/>
      <c r="D710" s="6"/>
      <c r="E710" s="13"/>
      <c r="F710" s="13"/>
      <c r="G710" s="13"/>
    </row>
    <row r="711" spans="1:7">
      <c r="A711" s="6"/>
      <c r="B711" s="6"/>
      <c r="C711" s="6"/>
      <c r="D711" s="6"/>
      <c r="E711" s="13"/>
      <c r="F711" s="13"/>
      <c r="G711" s="13"/>
    </row>
    <row r="712" spans="1:7">
      <c r="A712" s="6"/>
      <c r="B712" s="6"/>
      <c r="C712" s="6"/>
      <c r="D712" s="6"/>
      <c r="E712" s="13"/>
      <c r="F712" s="13"/>
      <c r="G712" s="13"/>
    </row>
    <row r="713" spans="1:7">
      <c r="A713" s="6"/>
      <c r="B713" s="6"/>
      <c r="C713" s="6"/>
      <c r="D713" s="6"/>
      <c r="E713" s="13"/>
      <c r="F713" s="13"/>
      <c r="G713" s="13"/>
    </row>
    <row r="714" spans="1:7">
      <c r="A714" s="6"/>
      <c r="B714" s="6"/>
      <c r="C714" s="6"/>
      <c r="D714" s="6"/>
      <c r="E714" s="13"/>
      <c r="F714" s="13"/>
      <c r="G714" s="13"/>
    </row>
    <row r="715" spans="1:7">
      <c r="A715" s="6"/>
      <c r="B715" s="6"/>
      <c r="C715" s="6"/>
      <c r="D715" s="6"/>
      <c r="E715" s="13"/>
      <c r="F715" s="13"/>
      <c r="G715" s="13"/>
    </row>
    <row r="716" spans="1:7">
      <c r="A716" s="6"/>
      <c r="B716" s="6"/>
      <c r="C716" s="6"/>
      <c r="D716" s="6"/>
      <c r="E716" s="13"/>
      <c r="F716" s="13"/>
      <c r="G716" s="13"/>
    </row>
    <row r="717" spans="1:7">
      <c r="A717" s="6"/>
      <c r="B717" s="6"/>
      <c r="C717" s="6"/>
      <c r="D717" s="6"/>
      <c r="E717" s="13"/>
      <c r="F717" s="13"/>
      <c r="G717" s="13"/>
    </row>
    <row r="718" spans="1:7">
      <c r="A718" s="6"/>
      <c r="B718" s="6"/>
      <c r="C718" s="6"/>
      <c r="D718" s="6"/>
      <c r="E718" s="13"/>
      <c r="F718" s="13"/>
      <c r="G718" s="13"/>
    </row>
    <row r="719" spans="1:7">
      <c r="A719" s="6"/>
      <c r="B719" s="6"/>
      <c r="C719" s="6"/>
      <c r="D719" s="6"/>
      <c r="E719" s="13"/>
      <c r="F719" s="13"/>
      <c r="G719" s="13"/>
    </row>
    <row r="720" spans="1:7">
      <c r="A720" s="6"/>
      <c r="B720" s="6"/>
      <c r="C720" s="6"/>
      <c r="D720" s="6"/>
      <c r="E720" s="13"/>
      <c r="F720" s="13"/>
      <c r="G720" s="13"/>
    </row>
    <row r="721" spans="1:7">
      <c r="A721" s="6"/>
      <c r="B721" s="6"/>
      <c r="C721" s="6"/>
      <c r="D721" s="6"/>
      <c r="E721" s="13"/>
      <c r="F721" s="13"/>
      <c r="G721" s="13"/>
    </row>
    <row r="722" spans="1:7">
      <c r="A722" s="6"/>
      <c r="B722" s="6"/>
      <c r="C722" s="6"/>
      <c r="D722" s="6"/>
      <c r="E722" s="13"/>
      <c r="F722" s="13"/>
      <c r="G722" s="13"/>
    </row>
    <row r="723" spans="1:7">
      <c r="A723" s="6"/>
      <c r="B723" s="6"/>
      <c r="C723" s="6"/>
      <c r="D723" s="6"/>
      <c r="E723" s="13"/>
      <c r="F723" s="13"/>
      <c r="G723" s="13"/>
    </row>
    <row r="724" spans="1:7">
      <c r="A724" s="6"/>
      <c r="B724" s="6"/>
      <c r="C724" s="6"/>
      <c r="D724" s="6"/>
      <c r="E724" s="13"/>
      <c r="F724" s="13"/>
      <c r="G724" s="13"/>
    </row>
    <row r="725" spans="1:7">
      <c r="A725" s="6"/>
      <c r="B725" s="6"/>
      <c r="C725" s="6"/>
      <c r="D725" s="6"/>
      <c r="E725" s="13"/>
      <c r="F725" s="13"/>
      <c r="G725" s="13"/>
    </row>
    <row r="726" spans="1:7">
      <c r="A726" s="6"/>
      <c r="B726" s="6"/>
      <c r="C726" s="6"/>
      <c r="D726" s="6"/>
      <c r="E726" s="13"/>
      <c r="F726" s="13"/>
      <c r="G726" s="13"/>
    </row>
    <row r="727" spans="1:7">
      <c r="A727" s="6"/>
      <c r="B727" s="6"/>
      <c r="C727" s="6"/>
      <c r="D727" s="6"/>
      <c r="E727" s="13"/>
      <c r="F727" s="13"/>
      <c r="G727" s="13"/>
    </row>
    <row r="728" spans="1:7">
      <c r="A728" s="6"/>
      <c r="B728" s="6"/>
      <c r="C728" s="6"/>
      <c r="D728" s="6"/>
      <c r="E728" s="13"/>
      <c r="F728" s="13"/>
      <c r="G728" s="13"/>
    </row>
    <row r="729" spans="1:7">
      <c r="A729" s="6"/>
      <c r="B729" s="6"/>
      <c r="C729" s="6"/>
      <c r="D729" s="6"/>
      <c r="E729" s="13"/>
      <c r="F729" s="13"/>
      <c r="G729" s="13"/>
    </row>
    <row r="730" spans="1:7">
      <c r="A730" s="6"/>
      <c r="B730" s="6"/>
      <c r="C730" s="6"/>
      <c r="D730" s="6"/>
      <c r="E730" s="13"/>
      <c r="F730" s="13"/>
      <c r="G730" s="13"/>
    </row>
    <row r="731" spans="1:7">
      <c r="A731" s="6"/>
      <c r="B731" s="6"/>
      <c r="C731" s="6"/>
      <c r="D731" s="6"/>
      <c r="E731" s="13"/>
      <c r="F731" s="13"/>
      <c r="G731" s="13"/>
    </row>
    <row r="732" spans="1:7">
      <c r="A732" s="6"/>
      <c r="B732" s="6"/>
      <c r="C732" s="6"/>
      <c r="D732" s="6"/>
      <c r="E732" s="13"/>
      <c r="F732" s="13"/>
      <c r="G732" s="13"/>
    </row>
    <row r="733" spans="1:7">
      <c r="A733" s="6"/>
      <c r="B733" s="6"/>
      <c r="C733" s="6"/>
      <c r="D733" s="6"/>
      <c r="E733" s="13"/>
      <c r="F733" s="13"/>
      <c r="G733" s="13"/>
    </row>
    <row r="734" spans="1:7">
      <c r="A734" s="6"/>
      <c r="B734" s="6"/>
      <c r="C734" s="6"/>
      <c r="D734" s="6"/>
      <c r="E734" s="13"/>
      <c r="F734" s="13"/>
      <c r="G734" s="13"/>
    </row>
    <row r="735" spans="1:7">
      <c r="A735" s="6"/>
      <c r="B735" s="6"/>
      <c r="C735" s="6"/>
      <c r="D735" s="6"/>
      <c r="E735" s="13"/>
      <c r="F735" s="13"/>
      <c r="G735" s="13"/>
    </row>
    <row r="736" spans="1:7">
      <c r="A736" s="6"/>
      <c r="B736" s="6"/>
      <c r="C736" s="6"/>
      <c r="D736" s="6"/>
      <c r="E736" s="13"/>
      <c r="F736" s="13"/>
      <c r="G736" s="13"/>
    </row>
    <row r="737" spans="1:7">
      <c r="A737" s="6"/>
      <c r="B737" s="6"/>
      <c r="C737" s="6"/>
      <c r="D737" s="6"/>
      <c r="E737" s="13"/>
      <c r="F737" s="13"/>
      <c r="G737" s="13"/>
    </row>
    <row r="738" spans="1:7">
      <c r="A738" s="6"/>
      <c r="B738" s="6"/>
      <c r="C738" s="6"/>
      <c r="D738" s="6"/>
      <c r="E738" s="13"/>
      <c r="F738" s="13"/>
      <c r="G738" s="13"/>
    </row>
    <row r="739" spans="1:7">
      <c r="A739" s="6"/>
      <c r="B739" s="6"/>
      <c r="C739" s="6"/>
      <c r="D739" s="6"/>
      <c r="E739" s="13"/>
      <c r="F739" s="13"/>
      <c r="G739" s="13"/>
    </row>
    <row r="740" spans="1:7">
      <c r="A740" s="6"/>
      <c r="B740" s="6"/>
      <c r="C740" s="6"/>
      <c r="D740" s="6"/>
      <c r="E740" s="13"/>
      <c r="F740" s="13"/>
      <c r="G740" s="13"/>
    </row>
    <row r="741" spans="1:7">
      <c r="A741" s="6"/>
      <c r="B741" s="6"/>
      <c r="C741" s="6"/>
      <c r="D741" s="6"/>
      <c r="E741" s="13"/>
      <c r="F741" s="13"/>
      <c r="G741" s="13"/>
    </row>
    <row r="742" spans="1:7">
      <c r="A742" s="6"/>
      <c r="B742" s="6"/>
      <c r="C742" s="6"/>
      <c r="D742" s="6"/>
      <c r="E742" s="13"/>
      <c r="F742" s="13"/>
      <c r="G742" s="13"/>
    </row>
    <row r="743" spans="1:7">
      <c r="A743" s="6"/>
      <c r="B743" s="6"/>
      <c r="C743" s="6"/>
      <c r="D743" s="6"/>
      <c r="E743" s="13"/>
      <c r="F743" s="13"/>
      <c r="G743" s="13"/>
    </row>
    <row r="744" spans="1:7">
      <c r="A744" s="6"/>
      <c r="B744" s="6"/>
      <c r="C744" s="6"/>
      <c r="D744" s="6"/>
      <c r="E744" s="13"/>
      <c r="F744" s="13"/>
      <c r="G744" s="13"/>
    </row>
    <row r="745" spans="1:7">
      <c r="A745" s="6"/>
      <c r="B745" s="6"/>
      <c r="C745" s="6"/>
      <c r="D745" s="6"/>
      <c r="E745" s="13"/>
      <c r="F745" s="13"/>
      <c r="G745" s="13"/>
    </row>
    <row r="746" spans="1:7">
      <c r="A746" s="6"/>
      <c r="B746" s="6"/>
      <c r="C746" s="6"/>
      <c r="D746" s="6"/>
      <c r="E746" s="13"/>
      <c r="F746" s="13"/>
      <c r="G746" s="13"/>
    </row>
    <row r="747" spans="1:7">
      <c r="A747" s="6"/>
      <c r="B747" s="6"/>
      <c r="C747" s="6"/>
      <c r="D747" s="6"/>
      <c r="E747" s="13"/>
      <c r="F747" s="13"/>
      <c r="G747" s="13"/>
    </row>
    <row r="748" spans="1:7">
      <c r="A748" s="6"/>
      <c r="B748" s="6"/>
      <c r="C748" s="6"/>
      <c r="D748" s="6"/>
      <c r="E748" s="13"/>
      <c r="F748" s="13"/>
      <c r="G748" s="13"/>
    </row>
    <row r="749" spans="1:7">
      <c r="A749" s="6"/>
      <c r="B749" s="6"/>
      <c r="C749" s="6"/>
      <c r="D749" s="6"/>
      <c r="E749" s="13"/>
      <c r="F749" s="13"/>
      <c r="G749" s="13"/>
    </row>
    <row r="750" spans="1:7">
      <c r="A750" s="6"/>
      <c r="B750" s="6"/>
      <c r="C750" s="6"/>
      <c r="D750" s="6"/>
      <c r="E750" s="13"/>
      <c r="F750" s="13"/>
      <c r="G750" s="13"/>
    </row>
    <row r="751" spans="1:7">
      <c r="A751" s="6"/>
      <c r="B751" s="6"/>
      <c r="C751" s="6"/>
      <c r="D751" s="6"/>
      <c r="E751" s="13"/>
      <c r="F751" s="13"/>
      <c r="G751" s="13"/>
    </row>
    <row r="752" spans="1:7">
      <c r="A752" s="6"/>
      <c r="B752" s="6"/>
      <c r="C752" s="6"/>
      <c r="D752" s="6"/>
      <c r="E752" s="13"/>
      <c r="F752" s="13"/>
      <c r="G752" s="13"/>
    </row>
    <row r="753" spans="1:7">
      <c r="A753" s="6"/>
      <c r="B753" s="6"/>
      <c r="C753" s="6"/>
      <c r="D753" s="6"/>
      <c r="E753" s="13"/>
      <c r="F753" s="13"/>
      <c r="G753" s="13"/>
    </row>
    <row r="754" spans="1:7">
      <c r="A754" s="6"/>
      <c r="B754" s="6"/>
      <c r="C754" s="6"/>
      <c r="D754" s="6"/>
      <c r="E754" s="13"/>
      <c r="F754" s="13"/>
      <c r="G754" s="13"/>
    </row>
    <row r="755" spans="1:7">
      <c r="A755" s="6"/>
      <c r="B755" s="6"/>
      <c r="C755" s="6"/>
      <c r="D755" s="6"/>
      <c r="E755" s="13"/>
      <c r="F755" s="13"/>
      <c r="G755" s="13"/>
    </row>
    <row r="756" spans="1:7">
      <c r="A756" s="6"/>
      <c r="B756" s="6"/>
      <c r="C756" s="6"/>
      <c r="D756" s="6"/>
      <c r="E756" s="13"/>
      <c r="F756" s="13"/>
      <c r="G756" s="13"/>
    </row>
    <row r="757" spans="1:7">
      <c r="A757" s="6"/>
      <c r="B757" s="6"/>
      <c r="C757" s="6"/>
      <c r="D757" s="6"/>
      <c r="E757" s="13"/>
      <c r="F757" s="13"/>
      <c r="G757" s="13"/>
    </row>
    <row r="758" spans="1:7">
      <c r="A758" s="6"/>
      <c r="B758" s="6"/>
      <c r="C758" s="6"/>
      <c r="D758" s="6"/>
      <c r="E758" s="13"/>
      <c r="F758" s="13"/>
      <c r="G758" s="13"/>
    </row>
    <row r="759" spans="1:7">
      <c r="A759" s="6"/>
      <c r="B759" s="6"/>
      <c r="C759" s="6"/>
      <c r="D759" s="6"/>
      <c r="E759" s="13"/>
      <c r="F759" s="13"/>
      <c r="G759" s="13"/>
    </row>
    <row r="760" spans="1:7">
      <c r="A760" s="6"/>
      <c r="B760" s="6"/>
      <c r="C760" s="6"/>
      <c r="D760" s="6"/>
      <c r="E760" s="13"/>
      <c r="F760" s="13"/>
      <c r="G760" s="13"/>
    </row>
    <row r="761" spans="1:7">
      <c r="A761" s="6"/>
      <c r="B761" s="6"/>
      <c r="C761" s="6"/>
      <c r="D761" s="6"/>
      <c r="E761" s="13"/>
      <c r="F761" s="13"/>
      <c r="G761" s="13"/>
    </row>
    <row r="762" spans="1:7">
      <c r="A762" s="6"/>
      <c r="B762" s="6"/>
      <c r="C762" s="6"/>
      <c r="D762" s="6"/>
      <c r="E762" s="13"/>
      <c r="F762" s="13"/>
      <c r="G762" s="13"/>
    </row>
    <row r="763" spans="1:7">
      <c r="A763" s="6"/>
      <c r="B763" s="6"/>
      <c r="C763" s="6"/>
      <c r="D763" s="6"/>
      <c r="E763" s="13"/>
      <c r="F763" s="13"/>
      <c r="G763" s="13"/>
    </row>
    <row r="764" spans="1:7">
      <c r="A764" s="6"/>
      <c r="B764" s="6"/>
      <c r="C764" s="6"/>
      <c r="D764" s="6"/>
      <c r="E764" s="13"/>
      <c r="F764" s="13"/>
      <c r="G764" s="13"/>
    </row>
    <row r="765" spans="1:7">
      <c r="A765" s="6"/>
      <c r="B765" s="6"/>
      <c r="C765" s="6"/>
      <c r="D765" s="6"/>
      <c r="E765" s="13"/>
      <c r="F765" s="13"/>
      <c r="G765" s="13"/>
    </row>
    <row r="766" spans="1:7">
      <c r="A766" s="6"/>
      <c r="B766" s="6"/>
      <c r="C766" s="6"/>
      <c r="D766" s="6"/>
      <c r="E766" s="13"/>
      <c r="F766" s="13"/>
      <c r="G766" s="13"/>
    </row>
    <row r="767" spans="1:7">
      <c r="A767" s="6"/>
      <c r="B767" s="6"/>
      <c r="C767" s="6"/>
      <c r="D767" s="6"/>
      <c r="E767" s="13"/>
      <c r="F767" s="13"/>
      <c r="G767" s="13"/>
    </row>
    <row r="768" spans="1:7">
      <c r="A768" s="6"/>
      <c r="B768" s="6"/>
      <c r="C768" s="6"/>
      <c r="D768" s="6"/>
      <c r="E768" s="13"/>
      <c r="F768" s="13"/>
      <c r="G768" s="13"/>
    </row>
    <row r="769" spans="1:7">
      <c r="A769" s="6"/>
      <c r="B769" s="6"/>
      <c r="C769" s="6"/>
      <c r="D769" s="6"/>
      <c r="E769" s="13"/>
      <c r="F769" s="13"/>
      <c r="G769" s="13"/>
    </row>
    <row r="770" spans="1:7">
      <c r="A770" s="6"/>
      <c r="B770" s="6"/>
      <c r="C770" s="6"/>
      <c r="D770" s="6"/>
      <c r="E770" s="13"/>
      <c r="F770" s="13"/>
      <c r="G770" s="13"/>
    </row>
    <row r="771" spans="1:7">
      <c r="A771" s="6"/>
      <c r="B771" s="6"/>
      <c r="C771" s="6"/>
      <c r="D771" s="6"/>
      <c r="E771" s="13"/>
      <c r="F771" s="13"/>
      <c r="G771" s="13"/>
    </row>
    <row r="772" spans="1:7">
      <c r="A772" s="6"/>
      <c r="B772" s="6"/>
      <c r="C772" s="6"/>
      <c r="D772" s="6"/>
      <c r="E772" s="13"/>
      <c r="F772" s="13"/>
      <c r="G772" s="13"/>
    </row>
    <row r="773" spans="1:7">
      <c r="A773" s="6"/>
      <c r="B773" s="6"/>
      <c r="C773" s="6"/>
      <c r="D773" s="6"/>
      <c r="E773" s="13"/>
      <c r="F773" s="13"/>
      <c r="G773" s="13"/>
    </row>
    <row r="774" spans="1:7">
      <c r="A774" s="6"/>
      <c r="B774" s="6"/>
      <c r="C774" s="6"/>
      <c r="D774" s="6"/>
      <c r="E774" s="13"/>
      <c r="F774" s="13"/>
      <c r="G774" s="13"/>
    </row>
    <row r="775" spans="1:7">
      <c r="A775" s="6"/>
      <c r="B775" s="6"/>
      <c r="C775" s="6"/>
      <c r="D775" s="6"/>
      <c r="E775" s="13"/>
      <c r="F775" s="13"/>
      <c r="G775" s="13"/>
    </row>
    <row r="776" spans="1:7">
      <c r="A776" s="6"/>
      <c r="B776" s="6"/>
      <c r="C776" s="6"/>
      <c r="D776" s="6"/>
      <c r="E776" s="13"/>
      <c r="F776" s="13"/>
      <c r="G776" s="13"/>
    </row>
    <row r="777" spans="1:7">
      <c r="A777" s="6"/>
      <c r="B777" s="6"/>
      <c r="C777" s="6"/>
      <c r="D777" s="6"/>
      <c r="E777" s="13"/>
      <c r="F777" s="13"/>
      <c r="G777" s="13"/>
    </row>
    <row r="778" spans="1:7">
      <c r="A778" s="6"/>
      <c r="B778" s="6"/>
      <c r="C778" s="6"/>
      <c r="D778" s="6"/>
      <c r="E778" s="13"/>
      <c r="F778" s="13"/>
      <c r="G778" s="13"/>
    </row>
    <row r="779" spans="1:7">
      <c r="A779" s="6"/>
      <c r="B779" s="6"/>
      <c r="C779" s="6"/>
      <c r="D779" s="6"/>
      <c r="E779" s="13"/>
      <c r="F779" s="13"/>
      <c r="G779" s="13"/>
    </row>
    <row r="780" spans="1:7">
      <c r="A780" s="6"/>
      <c r="B780" s="6"/>
      <c r="C780" s="6"/>
      <c r="D780" s="6"/>
      <c r="E780" s="13"/>
      <c r="F780" s="13"/>
      <c r="G780" s="13"/>
    </row>
    <row r="781" spans="1:7">
      <c r="A781" s="6"/>
      <c r="B781" s="6"/>
      <c r="C781" s="6"/>
      <c r="D781" s="6"/>
      <c r="E781" s="13"/>
      <c r="F781" s="13"/>
      <c r="G781" s="13"/>
    </row>
    <row r="782" spans="1:7">
      <c r="A782" s="6"/>
      <c r="B782" s="6"/>
      <c r="C782" s="6"/>
      <c r="D782" s="6"/>
      <c r="E782" s="13"/>
      <c r="F782" s="13"/>
      <c r="G782" s="13"/>
    </row>
    <row r="783" spans="1:7">
      <c r="A783" s="6"/>
      <c r="B783" s="6"/>
      <c r="C783" s="6"/>
      <c r="D783" s="6"/>
      <c r="E783" s="13"/>
      <c r="F783" s="13"/>
      <c r="G783" s="13"/>
    </row>
    <row r="784" spans="1:7">
      <c r="A784" s="6"/>
      <c r="B784" s="6"/>
      <c r="C784" s="6"/>
      <c r="D784" s="6"/>
      <c r="E784" s="13"/>
      <c r="F784" s="13"/>
      <c r="G784" s="13"/>
    </row>
    <row r="785" spans="1:7">
      <c r="A785" s="6"/>
      <c r="B785" s="6"/>
      <c r="C785" s="6"/>
      <c r="D785" s="6"/>
      <c r="E785" s="13"/>
      <c r="F785" s="13"/>
      <c r="G785" s="13"/>
    </row>
    <row r="786" spans="1:7">
      <c r="A786" s="6"/>
      <c r="B786" s="6"/>
      <c r="C786" s="6"/>
      <c r="D786" s="6"/>
      <c r="E786" s="13"/>
      <c r="F786" s="13"/>
      <c r="G786" s="13"/>
    </row>
    <row r="787" spans="1:7">
      <c r="A787" s="6"/>
      <c r="B787" s="6"/>
      <c r="C787" s="6"/>
      <c r="D787" s="6"/>
      <c r="E787" s="13"/>
      <c r="F787" s="13"/>
      <c r="G787" s="13"/>
    </row>
    <row r="788" spans="1:7">
      <c r="A788" s="6"/>
      <c r="B788" s="6"/>
      <c r="C788" s="6"/>
      <c r="D788" s="6"/>
      <c r="E788" s="13"/>
      <c r="F788" s="13"/>
      <c r="G788" s="13"/>
    </row>
    <row r="789" spans="1:7">
      <c r="A789" s="6"/>
      <c r="B789" s="6"/>
      <c r="C789" s="6"/>
      <c r="D789" s="6"/>
      <c r="E789" s="13"/>
      <c r="F789" s="13"/>
      <c r="G789" s="13"/>
    </row>
    <row r="790" spans="1:7">
      <c r="A790" s="6"/>
      <c r="B790" s="6"/>
      <c r="C790" s="6"/>
      <c r="D790" s="6"/>
      <c r="E790" s="13"/>
      <c r="F790" s="13"/>
      <c r="G790" s="13"/>
    </row>
    <row r="791" spans="1:7">
      <c r="A791" s="6"/>
      <c r="B791" s="6"/>
      <c r="C791" s="6"/>
      <c r="D791" s="6"/>
      <c r="E791" s="13"/>
      <c r="F791" s="13"/>
      <c r="G791" s="13"/>
    </row>
    <row r="792" spans="1:7">
      <c r="A792" s="6"/>
      <c r="B792" s="6"/>
      <c r="C792" s="6"/>
      <c r="D792" s="6"/>
      <c r="E792" s="13"/>
      <c r="F792" s="13"/>
      <c r="G792" s="13"/>
    </row>
    <row r="793" spans="1:7">
      <c r="A793" s="6"/>
      <c r="B793" s="6"/>
      <c r="C793" s="6"/>
      <c r="D793" s="6"/>
      <c r="E793" s="13"/>
      <c r="F793" s="13"/>
      <c r="G793" s="13"/>
    </row>
    <row r="794" spans="1:7">
      <c r="A794" s="6"/>
      <c r="B794" s="6"/>
      <c r="C794" s="6"/>
      <c r="D794" s="6"/>
      <c r="E794" s="13"/>
      <c r="F794" s="13"/>
      <c r="G794" s="13"/>
    </row>
    <row r="795" spans="1:7">
      <c r="A795" s="6"/>
      <c r="B795" s="6"/>
      <c r="C795" s="6"/>
      <c r="D795" s="6"/>
      <c r="E795" s="13"/>
      <c r="F795" s="13"/>
      <c r="G795" s="13"/>
    </row>
    <row r="796" spans="1:7">
      <c r="A796" s="6"/>
      <c r="B796" s="6"/>
      <c r="C796" s="6"/>
      <c r="D796" s="6"/>
      <c r="E796" s="13"/>
      <c r="F796" s="13"/>
      <c r="G796" s="13"/>
    </row>
    <row r="797" spans="1:7">
      <c r="A797" s="6"/>
      <c r="B797" s="6"/>
      <c r="C797" s="6"/>
      <c r="D797" s="6"/>
      <c r="E797" s="13"/>
      <c r="F797" s="13"/>
      <c r="G797" s="13"/>
    </row>
    <row r="798" spans="1:7">
      <c r="A798" s="6"/>
      <c r="B798" s="6"/>
      <c r="C798" s="6"/>
      <c r="D798" s="6"/>
      <c r="E798" s="13"/>
      <c r="F798" s="13"/>
      <c r="G798" s="13"/>
    </row>
    <row r="799" spans="1:7">
      <c r="A799" s="6"/>
      <c r="B799" s="6"/>
      <c r="C799" s="6"/>
      <c r="D799" s="6"/>
      <c r="E799" s="13"/>
      <c r="F799" s="13"/>
      <c r="G799" s="13"/>
    </row>
    <row r="800" spans="1:7">
      <c r="A800" s="6"/>
      <c r="B800" s="6"/>
      <c r="C800" s="6"/>
      <c r="D800" s="6"/>
      <c r="E800" s="13"/>
      <c r="F800" s="13"/>
      <c r="G800" s="13"/>
    </row>
    <row r="801" spans="1:7">
      <c r="A801" s="6"/>
      <c r="B801" s="6"/>
      <c r="C801" s="6"/>
      <c r="D801" s="6"/>
      <c r="E801" s="13"/>
      <c r="F801" s="13"/>
      <c r="G801" s="13"/>
    </row>
    <row r="802" spans="1:7">
      <c r="A802" s="6"/>
      <c r="B802" s="6"/>
      <c r="C802" s="6"/>
      <c r="D802" s="6"/>
      <c r="E802" s="13"/>
      <c r="F802" s="13"/>
      <c r="G802" s="13"/>
    </row>
    <row r="803" spans="1:7">
      <c r="A803" s="6"/>
      <c r="B803" s="6"/>
      <c r="C803" s="6"/>
      <c r="D803" s="6"/>
      <c r="E803" s="13"/>
      <c r="F803" s="13"/>
      <c r="G803" s="13"/>
    </row>
    <row r="804" spans="1:7">
      <c r="A804" s="6"/>
      <c r="B804" s="6"/>
      <c r="C804" s="6"/>
      <c r="D804" s="6"/>
      <c r="E804" s="13"/>
      <c r="F804" s="13"/>
      <c r="G804" s="13"/>
    </row>
    <row r="805" spans="1:7">
      <c r="A805" s="6"/>
      <c r="B805" s="6"/>
      <c r="C805" s="6"/>
      <c r="D805" s="6"/>
      <c r="E805" s="13"/>
      <c r="F805" s="13"/>
      <c r="G805" s="13"/>
    </row>
    <row r="806" spans="1:7">
      <c r="A806" s="6"/>
      <c r="B806" s="6"/>
      <c r="C806" s="6"/>
      <c r="D806" s="6"/>
      <c r="E806" s="13"/>
      <c r="F806" s="13"/>
      <c r="G806" s="13"/>
    </row>
    <row r="807" spans="1:7">
      <c r="A807" s="6"/>
      <c r="B807" s="6"/>
      <c r="C807" s="6"/>
      <c r="D807" s="6"/>
      <c r="E807" s="13"/>
      <c r="F807" s="13"/>
      <c r="G807" s="13"/>
    </row>
    <row r="808" spans="1:7">
      <c r="A808" s="6"/>
      <c r="B808" s="6"/>
      <c r="C808" s="6"/>
      <c r="D808" s="6"/>
      <c r="E808" s="13"/>
      <c r="F808" s="13"/>
      <c r="G808" s="13"/>
    </row>
    <row r="809" spans="1:7">
      <c r="A809" s="6"/>
      <c r="B809" s="6"/>
      <c r="C809" s="6"/>
      <c r="D809" s="6"/>
      <c r="E809" s="13"/>
      <c r="F809" s="13"/>
      <c r="G809" s="13"/>
    </row>
    <row r="810" spans="1:7">
      <c r="A810" s="6"/>
      <c r="B810" s="6"/>
      <c r="C810" s="6"/>
      <c r="D810" s="6"/>
      <c r="E810" s="13"/>
      <c r="F810" s="13"/>
      <c r="G810" s="13"/>
    </row>
    <row r="811" spans="1:7">
      <c r="A811" s="6"/>
      <c r="B811" s="6"/>
      <c r="C811" s="6"/>
      <c r="D811" s="6"/>
      <c r="E811" s="13"/>
      <c r="F811" s="13"/>
      <c r="G811" s="13"/>
    </row>
    <row r="812" spans="1:7">
      <c r="A812" s="6"/>
      <c r="B812" s="6"/>
      <c r="C812" s="6"/>
      <c r="D812" s="6"/>
      <c r="E812" s="13"/>
      <c r="F812" s="13"/>
      <c r="G812" s="13"/>
    </row>
    <row r="813" spans="1:7">
      <c r="A813" s="6"/>
      <c r="B813" s="6"/>
      <c r="C813" s="6"/>
      <c r="D813" s="6"/>
      <c r="E813" s="13"/>
      <c r="F813" s="13"/>
      <c r="G813" s="13"/>
    </row>
    <row r="814" spans="1:7">
      <c r="A814" s="6"/>
      <c r="B814" s="6"/>
      <c r="C814" s="6"/>
      <c r="D814" s="6"/>
      <c r="E814" s="13"/>
      <c r="F814" s="13"/>
      <c r="G814" s="13"/>
    </row>
    <row r="815" spans="1:7">
      <c r="A815" s="6"/>
      <c r="B815" s="6"/>
      <c r="C815" s="6"/>
      <c r="D815" s="6"/>
      <c r="E815" s="13"/>
      <c r="F815" s="13"/>
      <c r="G815" s="13"/>
    </row>
    <row r="816" spans="1:7">
      <c r="A816" s="6"/>
      <c r="B816" s="6"/>
      <c r="C816" s="6"/>
      <c r="D816" s="6"/>
      <c r="E816" s="13"/>
      <c r="F816" s="13"/>
      <c r="G816" s="13"/>
    </row>
    <row r="817" spans="1:7">
      <c r="A817" s="6"/>
      <c r="B817" s="6"/>
      <c r="C817" s="6"/>
      <c r="D817" s="6"/>
      <c r="E817" s="13"/>
      <c r="F817" s="13"/>
      <c r="G817" s="13"/>
    </row>
    <row r="818" spans="1:7">
      <c r="A818" s="6"/>
      <c r="B818" s="6"/>
      <c r="C818" s="6"/>
      <c r="D818" s="6"/>
      <c r="E818" s="13"/>
      <c r="F818" s="13"/>
      <c r="G818" s="13"/>
    </row>
    <row r="819" spans="1:7">
      <c r="A819" s="6"/>
      <c r="B819" s="6"/>
      <c r="C819" s="6"/>
      <c r="D819" s="6"/>
      <c r="E819" s="13"/>
      <c r="F819" s="13"/>
      <c r="G819" s="13"/>
    </row>
    <row r="820" spans="1:7">
      <c r="A820" s="6"/>
      <c r="B820" s="6"/>
      <c r="C820" s="6"/>
      <c r="D820" s="6"/>
      <c r="E820" s="13"/>
      <c r="F820" s="13"/>
      <c r="G820" s="13"/>
    </row>
    <row r="821" spans="1:7">
      <c r="A821" s="6"/>
      <c r="B821" s="6"/>
      <c r="C821" s="6"/>
      <c r="D821" s="6"/>
      <c r="E821" s="13"/>
      <c r="F821" s="13"/>
      <c r="G821" s="13"/>
    </row>
    <row r="822" spans="1:7">
      <c r="A822" s="6"/>
      <c r="B822" s="6"/>
      <c r="C822" s="6"/>
      <c r="D822" s="6"/>
      <c r="E822" s="13"/>
      <c r="F822" s="13"/>
      <c r="G822" s="13"/>
    </row>
    <row r="823" spans="1:7">
      <c r="A823" s="6"/>
      <c r="B823" s="6"/>
      <c r="C823" s="6"/>
      <c r="D823" s="6"/>
      <c r="E823" s="13"/>
      <c r="F823" s="13"/>
      <c r="G823" s="13"/>
    </row>
    <row r="824" spans="1:7">
      <c r="A824" s="6"/>
      <c r="B824" s="6"/>
      <c r="C824" s="6"/>
      <c r="D824" s="6"/>
      <c r="E824" s="13"/>
      <c r="F824" s="13"/>
      <c r="G824" s="13"/>
    </row>
    <row r="825" spans="1:7">
      <c r="A825" s="6"/>
      <c r="B825" s="6"/>
      <c r="C825" s="6"/>
      <c r="D825" s="6"/>
      <c r="E825" s="13"/>
      <c r="F825" s="13"/>
      <c r="G825" s="13"/>
    </row>
    <row r="826" spans="1:7">
      <c r="A826" s="6"/>
      <c r="B826" s="6"/>
      <c r="C826" s="6"/>
      <c r="D826" s="6"/>
      <c r="E826" s="13"/>
      <c r="F826" s="13"/>
      <c r="G826" s="13"/>
    </row>
    <row r="827" spans="1:7">
      <c r="A827" s="6"/>
      <c r="B827" s="6"/>
      <c r="C827" s="6"/>
      <c r="D827" s="6"/>
      <c r="E827" s="13"/>
      <c r="F827" s="13"/>
      <c r="G827" s="13"/>
    </row>
    <row r="828" spans="1:7">
      <c r="A828" s="6"/>
      <c r="B828" s="6"/>
      <c r="C828" s="6"/>
      <c r="D828" s="6"/>
      <c r="E828" s="13"/>
      <c r="F828" s="13"/>
      <c r="G828" s="13"/>
    </row>
    <row r="829" spans="1:7">
      <c r="A829" s="6"/>
      <c r="B829" s="6"/>
      <c r="C829" s="6"/>
      <c r="D829" s="6"/>
      <c r="E829" s="13"/>
      <c r="F829" s="13"/>
      <c r="G829" s="13"/>
    </row>
    <row r="830" spans="1:7">
      <c r="A830" s="6"/>
      <c r="B830" s="6"/>
      <c r="C830" s="6"/>
      <c r="D830" s="6"/>
      <c r="E830" s="13"/>
      <c r="F830" s="13"/>
      <c r="G830" s="13"/>
    </row>
    <row r="831" spans="1:7">
      <c r="A831" s="6"/>
      <c r="B831" s="6"/>
      <c r="C831" s="6"/>
      <c r="D831" s="6"/>
      <c r="E831" s="13"/>
      <c r="F831" s="13"/>
      <c r="G831" s="13"/>
    </row>
    <row r="832" spans="1:7">
      <c r="A832" s="6"/>
      <c r="B832" s="6"/>
      <c r="C832" s="6"/>
      <c r="D832" s="6"/>
      <c r="E832" s="13"/>
      <c r="F832" s="13"/>
      <c r="G832" s="13"/>
    </row>
    <row r="833" spans="1:7">
      <c r="A833" s="6"/>
      <c r="B833" s="6"/>
      <c r="C833" s="6"/>
      <c r="D833" s="6"/>
      <c r="E833" s="13"/>
      <c r="F833" s="13"/>
      <c r="G833" s="13"/>
    </row>
    <row r="834" spans="1:7">
      <c r="A834" s="6"/>
      <c r="B834" s="6"/>
      <c r="C834" s="6"/>
      <c r="D834" s="6"/>
      <c r="E834" s="13"/>
      <c r="F834" s="13"/>
      <c r="G834" s="13"/>
    </row>
    <row r="835" spans="1:7">
      <c r="A835" s="6"/>
      <c r="B835" s="6"/>
      <c r="C835" s="6"/>
      <c r="D835" s="6"/>
      <c r="E835" s="13"/>
      <c r="F835" s="13"/>
      <c r="G835" s="13"/>
    </row>
    <row r="836" spans="1:7">
      <c r="A836" s="6"/>
      <c r="B836" s="6"/>
      <c r="C836" s="6"/>
      <c r="D836" s="6"/>
      <c r="E836" s="13"/>
      <c r="F836" s="13"/>
      <c r="G836" s="13"/>
    </row>
    <row r="837" spans="1:7">
      <c r="A837" s="6"/>
      <c r="B837" s="6"/>
      <c r="C837" s="6"/>
      <c r="D837" s="6"/>
      <c r="E837" s="13"/>
      <c r="F837" s="13"/>
      <c r="G837" s="13"/>
    </row>
    <row r="838" spans="1:7">
      <c r="A838" s="6"/>
      <c r="B838" s="6"/>
      <c r="C838" s="6"/>
      <c r="D838" s="6"/>
      <c r="E838" s="13"/>
      <c r="F838" s="13"/>
      <c r="G838" s="13"/>
    </row>
    <row r="839" spans="1:7">
      <c r="A839" s="6"/>
      <c r="B839" s="6"/>
      <c r="C839" s="6"/>
      <c r="D839" s="6"/>
      <c r="E839" s="13"/>
      <c r="F839" s="13"/>
      <c r="G839" s="13"/>
    </row>
    <row r="840" spans="1:7">
      <c r="A840" s="6"/>
      <c r="B840" s="6"/>
      <c r="C840" s="6"/>
      <c r="D840" s="6"/>
      <c r="E840" s="13"/>
      <c r="F840" s="13"/>
      <c r="G840" s="13"/>
    </row>
    <row r="841" spans="1:7">
      <c r="A841" s="6"/>
      <c r="B841" s="6"/>
      <c r="C841" s="6"/>
      <c r="D841" s="6"/>
      <c r="E841" s="13"/>
      <c r="F841" s="13"/>
      <c r="G841" s="13"/>
    </row>
    <row r="842" spans="1:7">
      <c r="A842" s="6"/>
      <c r="B842" s="6"/>
      <c r="C842" s="6"/>
      <c r="D842" s="6"/>
      <c r="E842" s="13"/>
      <c r="F842" s="13"/>
      <c r="G842" s="13"/>
    </row>
    <row r="843" spans="1:7">
      <c r="A843" s="6"/>
      <c r="B843" s="6"/>
      <c r="C843" s="6"/>
      <c r="D843" s="6"/>
      <c r="E843" s="13"/>
      <c r="F843" s="13"/>
      <c r="G843" s="13"/>
    </row>
    <row r="844" spans="1:7">
      <c r="A844" s="6"/>
      <c r="B844" s="6"/>
      <c r="C844" s="6"/>
      <c r="D844" s="6"/>
      <c r="E844" s="13"/>
      <c r="F844" s="13"/>
      <c r="G844" s="13"/>
    </row>
    <row r="845" spans="1:7">
      <c r="A845" s="6"/>
      <c r="B845" s="6"/>
      <c r="C845" s="6"/>
      <c r="D845" s="6"/>
      <c r="E845" s="13"/>
      <c r="F845" s="13"/>
      <c r="G845" s="13"/>
    </row>
    <row r="846" spans="1:7">
      <c r="A846" s="6"/>
      <c r="B846" s="6"/>
      <c r="C846" s="6"/>
      <c r="D846" s="6"/>
      <c r="E846" s="13"/>
      <c r="F846" s="13"/>
      <c r="G846" s="13"/>
    </row>
    <row r="847" spans="1:7">
      <c r="A847" s="6"/>
      <c r="B847" s="6"/>
      <c r="C847" s="6"/>
      <c r="D847" s="6"/>
      <c r="E847" s="13"/>
      <c r="F847" s="13"/>
      <c r="G847" s="13"/>
    </row>
    <row r="848" spans="1:7">
      <c r="A848" s="6"/>
      <c r="B848" s="6"/>
      <c r="C848" s="6"/>
      <c r="D848" s="6"/>
      <c r="E848" s="13"/>
      <c r="F848" s="13"/>
      <c r="G848" s="13"/>
    </row>
    <row r="849" spans="1:7">
      <c r="A849" s="6"/>
      <c r="B849" s="6"/>
      <c r="C849" s="6"/>
      <c r="D849" s="6"/>
      <c r="E849" s="13"/>
      <c r="F849" s="13"/>
      <c r="G849" s="13"/>
    </row>
    <row r="850" spans="1:7">
      <c r="A850" s="6"/>
      <c r="B850" s="6"/>
      <c r="C850" s="6"/>
      <c r="D850" s="6"/>
      <c r="E850" s="13"/>
      <c r="F850" s="13"/>
      <c r="G850" s="13"/>
    </row>
    <row r="851" spans="1:7">
      <c r="A851" s="6"/>
      <c r="B851" s="6"/>
      <c r="C851" s="6"/>
      <c r="D851" s="6"/>
      <c r="E851" s="13"/>
      <c r="F851" s="13"/>
      <c r="G851" s="13"/>
    </row>
    <row r="852" spans="1:7">
      <c r="A852" s="6"/>
      <c r="B852" s="6"/>
      <c r="C852" s="6"/>
      <c r="D852" s="6"/>
      <c r="E852" s="13"/>
      <c r="F852" s="13"/>
      <c r="G852" s="13"/>
    </row>
    <row r="853" spans="1:7">
      <c r="A853" s="6"/>
      <c r="B853" s="6"/>
      <c r="C853" s="6"/>
      <c r="D853" s="6"/>
      <c r="E853" s="13"/>
      <c r="F853" s="13"/>
      <c r="G853" s="13"/>
    </row>
    <row r="854" spans="1:7">
      <c r="A854" s="6"/>
      <c r="B854" s="6"/>
      <c r="C854" s="6"/>
      <c r="D854" s="6"/>
      <c r="E854" s="13"/>
      <c r="F854" s="13"/>
      <c r="G854" s="13"/>
    </row>
    <row r="855" spans="1:7">
      <c r="A855" s="6"/>
      <c r="B855" s="6"/>
      <c r="C855" s="6"/>
      <c r="D855" s="6"/>
      <c r="E855" s="13"/>
      <c r="F855" s="13"/>
      <c r="G855" s="13"/>
    </row>
    <row r="856" spans="1:7">
      <c r="A856" s="6"/>
      <c r="B856" s="6"/>
      <c r="C856" s="6"/>
      <c r="D856" s="6"/>
      <c r="E856" s="13"/>
      <c r="F856" s="13"/>
      <c r="G856" s="13"/>
    </row>
    <row r="857" spans="1:7">
      <c r="A857" s="6"/>
      <c r="B857" s="6"/>
      <c r="C857" s="6"/>
      <c r="D857" s="6"/>
      <c r="E857" s="13"/>
      <c r="F857" s="13"/>
      <c r="G857" s="13"/>
    </row>
    <row r="858" spans="1:7">
      <c r="A858" s="6"/>
      <c r="B858" s="6"/>
      <c r="C858" s="6"/>
      <c r="D858" s="6"/>
      <c r="E858" s="13"/>
      <c r="F858" s="13"/>
      <c r="G858" s="13"/>
    </row>
    <row r="859" spans="1:7">
      <c r="A859" s="6"/>
      <c r="B859" s="6"/>
      <c r="C859" s="6"/>
      <c r="D859" s="6"/>
      <c r="E859" s="13"/>
      <c r="F859" s="13"/>
      <c r="G859" s="13"/>
    </row>
    <row r="860" spans="1:7">
      <c r="A860" s="6"/>
      <c r="B860" s="6"/>
      <c r="C860" s="6"/>
      <c r="D860" s="6"/>
      <c r="E860" s="13"/>
      <c r="F860" s="13"/>
      <c r="G860" s="13"/>
    </row>
    <row r="861" spans="1:7">
      <c r="A861" s="6"/>
      <c r="B861" s="6"/>
      <c r="C861" s="6"/>
      <c r="D861" s="6"/>
      <c r="E861" s="13"/>
      <c r="F861" s="13"/>
      <c r="G861" s="13"/>
    </row>
    <row r="862" spans="1:7">
      <c r="A862" s="6"/>
      <c r="B862" s="6"/>
      <c r="C862" s="6"/>
      <c r="D862" s="6"/>
      <c r="E862" s="13"/>
      <c r="F862" s="13"/>
      <c r="G862" s="13"/>
    </row>
    <row r="863" spans="1:7">
      <c r="A863" s="6"/>
      <c r="B863" s="6"/>
      <c r="C863" s="6"/>
      <c r="D863" s="6"/>
      <c r="E863" s="13"/>
      <c r="F863" s="13"/>
      <c r="G863" s="13"/>
    </row>
    <row r="864" spans="1:7">
      <c r="A864" s="6"/>
      <c r="B864" s="6"/>
      <c r="C864" s="6"/>
      <c r="D864" s="6"/>
      <c r="E864" s="13"/>
      <c r="F864" s="13"/>
      <c r="G864" s="13"/>
    </row>
    <row r="865" spans="1:7">
      <c r="A865" s="6"/>
      <c r="B865" s="6"/>
      <c r="C865" s="6"/>
      <c r="D865" s="6"/>
      <c r="E865" s="13"/>
      <c r="F865" s="13"/>
      <c r="G865" s="13"/>
    </row>
    <row r="866" spans="1:7">
      <c r="A866" s="6"/>
      <c r="B866" s="6"/>
      <c r="C866" s="6"/>
      <c r="D866" s="6"/>
      <c r="E866" s="13"/>
      <c r="F866" s="13"/>
      <c r="G866" s="13"/>
    </row>
    <row r="867" spans="1:7">
      <c r="A867" s="6"/>
      <c r="B867" s="6"/>
      <c r="C867" s="6"/>
      <c r="D867" s="6"/>
      <c r="E867" s="13"/>
      <c r="F867" s="13"/>
      <c r="G867" s="13"/>
    </row>
  </sheetData>
  <mergeCells count="7">
    <mergeCell ref="A1:G1"/>
    <mergeCell ref="A632:G632"/>
    <mergeCell ref="A582:G582"/>
    <mergeCell ref="A4:G4"/>
    <mergeCell ref="A6:G6"/>
    <mergeCell ref="A8:G8"/>
    <mergeCell ref="A629:G629"/>
  </mergeCells>
  <phoneticPr fontId="0" type="noConversion"/>
  <printOptions horizontalCentered="1"/>
  <pageMargins left="0.7" right="0.7" top="0.75" bottom="0.75" header="0.3" footer="0.3"/>
  <pageSetup scale="33" fitToHeight="0" orientation="portrait" r:id="rId1"/>
  <headerFooter alignWithMargins="0"/>
  <rowBreaks count="13" manualBreakCount="13">
    <brk id="46" max="16383" man="1"/>
    <brk id="78" max="16383" man="1"/>
    <brk id="133" max="16383" man="1"/>
    <brk id="183" max="16383" man="1"/>
    <brk id="215" max="16383" man="1"/>
    <brk id="265" max="16383" man="1"/>
    <brk id="314" max="16383" man="1"/>
    <brk id="342" max="16383" man="1"/>
    <brk id="390" max="16383" man="1"/>
    <brk id="427" max="16383" man="1"/>
    <brk id="548" max="16383" man="1"/>
    <brk id="598" max="16383" man="1"/>
    <brk id="648" max="16383" man="1"/>
  </rowBreaks>
  <colBreaks count="1" manualBreakCount="1">
    <brk id="27" max="1048575" man="1"/>
  </colBreaks>
  <ignoredErrors>
    <ignoredError sqref="E61:G61 E63:G63 E74:G74 E76:G76 E70:G70 E130:G130 E339:G339 E163:G163 E166:G166 E176:G176 E178:G178 L178 E211:G211 E224:G224 E231:G231 E226:G226 E244:G244 E260:G260 E262:G262 E276:G276 E278:G278 E285:G285 E299:G299 E301:G301 E308:G308 E310:G310 E325:G325 E327:G327 E333:G333 E382:G382 E402:G402 E415:G415 E437:G437 E492:G492 E494:G494 E337:G337 E132:G132 G52 J435 E435:H435 H61:J61 H63:K63 K61:M61 K66:K68 K70 K74 K76:M76 J244:M244 J260:M260 J262:K262 L262:M262 K211:M211 E199:F199 M66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43"/>
  <sheetViews>
    <sheetView zoomScaleNormal="100" workbookViewId="0">
      <selection activeCell="Z17" sqref="X17:Z21"/>
    </sheetView>
  </sheetViews>
  <sheetFormatPr defaultRowHeight="15.75"/>
  <cols>
    <col min="2" max="2" width="3.625" customWidth="1"/>
    <col min="3" max="3" width="21.625" customWidth="1"/>
    <col min="4" max="4" width="12.125" bestFit="1" customWidth="1"/>
    <col min="5" max="5" width="9.75" bestFit="1" customWidth="1"/>
    <col min="6" max="6" width="11.25" bestFit="1" customWidth="1"/>
    <col min="7" max="18" width="0" hidden="1" customWidth="1"/>
    <col min="19" max="19" width="15.375" customWidth="1"/>
    <col min="20" max="20" width="15.5" hidden="1" customWidth="1"/>
    <col min="21" max="21" width="15.125" customWidth="1"/>
    <col min="22" max="22" width="14.875" customWidth="1"/>
    <col min="23" max="23" width="13.25" customWidth="1"/>
    <col min="24" max="24" width="13.125" customWidth="1"/>
    <col min="25" max="25" width="12.5" customWidth="1"/>
    <col min="26" max="26" width="11.125" customWidth="1"/>
    <col min="27" max="27" width="13.875" customWidth="1"/>
  </cols>
  <sheetData>
    <row r="1" spans="1:27" ht="126">
      <c r="A1" s="6"/>
      <c r="B1" s="6"/>
      <c r="C1" s="6"/>
      <c r="D1" s="6"/>
      <c r="E1" s="9" t="s">
        <v>584</v>
      </c>
      <c r="F1" s="9" t="s">
        <v>587</v>
      </c>
      <c r="G1" s="69" t="s">
        <v>524</v>
      </c>
      <c r="H1" s="69" t="s">
        <v>551</v>
      </c>
      <c r="I1" s="69" t="s">
        <v>549</v>
      </c>
      <c r="J1" s="69" t="s">
        <v>552</v>
      </c>
      <c r="K1" s="74" t="s">
        <v>512</v>
      </c>
      <c r="L1" s="69" t="s">
        <v>411</v>
      </c>
      <c r="M1" s="69" t="s">
        <v>295</v>
      </c>
      <c r="N1" s="69" t="s">
        <v>296</v>
      </c>
      <c r="O1" s="69" t="s">
        <v>637</v>
      </c>
      <c r="P1" s="91" t="s">
        <v>641</v>
      </c>
      <c r="Q1" s="69" t="s">
        <v>642</v>
      </c>
      <c r="R1" s="69" t="s">
        <v>648</v>
      </c>
      <c r="S1" s="69" t="s">
        <v>652</v>
      </c>
      <c r="T1" s="69" t="s">
        <v>656</v>
      </c>
      <c r="U1" s="69" t="s">
        <v>653</v>
      </c>
      <c r="V1" s="69" t="s">
        <v>660</v>
      </c>
      <c r="W1" s="69" t="s">
        <v>663</v>
      </c>
      <c r="X1" s="69" t="s">
        <v>664</v>
      </c>
      <c r="Y1" s="69" t="s">
        <v>665</v>
      </c>
      <c r="Z1" s="69" t="s">
        <v>643</v>
      </c>
      <c r="AA1" s="91" t="s">
        <v>94</v>
      </c>
    </row>
    <row r="2" spans="1:27" ht="23.25">
      <c r="A2" s="10" t="s">
        <v>102</v>
      </c>
      <c r="B2" s="67" t="s">
        <v>172</v>
      </c>
      <c r="C2" s="6"/>
      <c r="D2" s="6"/>
      <c r="E2" s="13"/>
      <c r="F2" s="13"/>
      <c r="G2" s="13"/>
      <c r="H2" s="47"/>
      <c r="I2" s="47"/>
      <c r="J2" s="47"/>
      <c r="K2" s="47"/>
      <c r="L2" s="47"/>
      <c r="M2" s="47"/>
      <c r="N2" s="47"/>
      <c r="O2" s="47"/>
      <c r="Z2" s="47"/>
      <c r="AA2" s="92"/>
    </row>
    <row r="3" spans="1:27">
      <c r="A3" s="6"/>
      <c r="B3" s="6"/>
      <c r="C3" s="6"/>
      <c r="D3" s="6"/>
      <c r="E3" s="13"/>
      <c r="F3" s="13"/>
      <c r="G3" s="13"/>
      <c r="H3" s="47"/>
      <c r="I3" s="47"/>
      <c r="J3" s="47"/>
      <c r="K3" s="47"/>
      <c r="L3" s="47"/>
      <c r="M3" s="47"/>
      <c r="N3" s="47"/>
      <c r="O3" s="47"/>
      <c r="Z3" s="47"/>
      <c r="AA3" s="92"/>
    </row>
    <row r="4" spans="1:27">
      <c r="A4" s="6"/>
      <c r="B4" s="11" t="s">
        <v>110</v>
      </c>
      <c r="C4" s="6"/>
      <c r="D4" s="6"/>
      <c r="E4" s="13"/>
      <c r="F4" s="13"/>
      <c r="G4" s="13"/>
      <c r="H4" s="47"/>
      <c r="I4" s="47"/>
      <c r="J4" s="47"/>
      <c r="K4" s="47"/>
      <c r="L4" s="47"/>
      <c r="M4" s="47"/>
      <c r="N4" s="47"/>
      <c r="O4" s="47"/>
      <c r="Z4" s="47"/>
      <c r="AA4" s="92"/>
    </row>
    <row r="5" spans="1:27" ht="63">
      <c r="A5" s="10" t="s">
        <v>111</v>
      </c>
      <c r="B5" s="6"/>
      <c r="C5" s="6" t="s">
        <v>112</v>
      </c>
      <c r="D5" s="6"/>
      <c r="E5" s="55">
        <v>80000</v>
      </c>
      <c r="F5" s="55">
        <v>63000</v>
      </c>
      <c r="G5" s="55">
        <v>69887.570000000007</v>
      </c>
      <c r="H5" s="55">
        <v>53778</v>
      </c>
      <c r="I5" s="55">
        <v>72000</v>
      </c>
      <c r="J5" s="55">
        <v>82500</v>
      </c>
      <c r="K5" s="78">
        <v>56905.77</v>
      </c>
      <c r="L5" s="56">
        <v>73608.31</v>
      </c>
      <c r="M5" s="55">
        <v>80000</v>
      </c>
      <c r="N5" s="83">
        <v>58705.95</v>
      </c>
      <c r="O5" s="55">
        <v>78614.149999999994</v>
      </c>
      <c r="P5" s="65">
        <v>80000</v>
      </c>
      <c r="Q5" s="65">
        <v>78487.87</v>
      </c>
      <c r="R5" s="65">
        <v>80000</v>
      </c>
      <c r="S5" s="65">
        <v>78271</v>
      </c>
      <c r="T5" s="65">
        <v>85000</v>
      </c>
      <c r="U5" s="65">
        <v>66436.81</v>
      </c>
      <c r="V5" s="65">
        <v>60000</v>
      </c>
      <c r="W5" s="65">
        <v>36449.75</v>
      </c>
      <c r="X5" s="65">
        <v>60000</v>
      </c>
      <c r="Y5" s="65">
        <v>50000</v>
      </c>
      <c r="Z5" s="84">
        <f t="shared" ref="Z5:Z6" si="0">(Y5/V5)-1</f>
        <v>-0.16666666666666663</v>
      </c>
      <c r="AA5" s="96" t="s">
        <v>658</v>
      </c>
    </row>
    <row r="6" spans="1:27" ht="63">
      <c r="A6" s="10" t="s">
        <v>113</v>
      </c>
      <c r="B6" s="6"/>
      <c r="C6" s="6" t="s">
        <v>114</v>
      </c>
      <c r="D6" s="6"/>
      <c r="E6" s="55">
        <v>30000</v>
      </c>
      <c r="F6" s="55">
        <v>19000</v>
      </c>
      <c r="G6" s="55">
        <v>19728</v>
      </c>
      <c r="H6" s="55">
        <v>14724</v>
      </c>
      <c r="I6" s="55">
        <v>20000</v>
      </c>
      <c r="J6" s="55">
        <v>25000</v>
      </c>
      <c r="K6" s="78">
        <v>15528</v>
      </c>
      <c r="L6" s="56">
        <v>20790</v>
      </c>
      <c r="M6" s="55">
        <v>25000</v>
      </c>
      <c r="N6" s="83">
        <v>16650</v>
      </c>
      <c r="O6" s="55">
        <v>22469</v>
      </c>
      <c r="P6" s="65">
        <v>25000</v>
      </c>
      <c r="Q6" s="65">
        <v>24204</v>
      </c>
      <c r="R6" s="65">
        <v>25000</v>
      </c>
      <c r="S6" s="65">
        <v>26792</v>
      </c>
      <c r="T6" s="65">
        <v>31000</v>
      </c>
      <c r="U6" s="65">
        <v>23909</v>
      </c>
      <c r="V6" s="65">
        <v>36000</v>
      </c>
      <c r="W6" s="65">
        <v>15486</v>
      </c>
      <c r="X6" s="65">
        <v>36000</v>
      </c>
      <c r="Y6" s="65">
        <v>39000</v>
      </c>
      <c r="Z6" s="84">
        <f t="shared" si="0"/>
        <v>8.3333333333333259E-2</v>
      </c>
      <c r="AA6" s="96" t="s">
        <v>671</v>
      </c>
    </row>
    <row r="7" spans="1:27">
      <c r="A7" s="10" t="s">
        <v>115</v>
      </c>
      <c r="B7" s="6"/>
      <c r="C7" s="6" t="s">
        <v>116</v>
      </c>
      <c r="D7" s="6"/>
      <c r="E7" s="55"/>
      <c r="F7" s="55"/>
      <c r="G7" s="55"/>
      <c r="H7" s="47"/>
      <c r="I7" s="47"/>
      <c r="J7" s="47"/>
      <c r="K7" s="71"/>
      <c r="L7" s="47"/>
      <c r="M7" s="47"/>
      <c r="N7" s="82"/>
      <c r="O7" s="47"/>
      <c r="Z7" s="84"/>
      <c r="AA7" s="92"/>
    </row>
    <row r="8" spans="1:27">
      <c r="A8" s="10" t="s">
        <v>117</v>
      </c>
      <c r="B8" s="6"/>
      <c r="C8" s="6" t="s">
        <v>118</v>
      </c>
      <c r="D8" s="6"/>
      <c r="E8" s="55"/>
      <c r="F8" s="55"/>
      <c r="G8" s="55"/>
      <c r="H8" s="47"/>
      <c r="I8" s="47"/>
      <c r="J8" s="47"/>
      <c r="K8" s="71"/>
      <c r="L8" s="47"/>
      <c r="M8" s="47"/>
      <c r="N8" s="82"/>
      <c r="O8" s="47"/>
      <c r="Z8" s="84"/>
      <c r="AA8" s="92"/>
    </row>
    <row r="9" spans="1:27">
      <c r="A9" s="10" t="s">
        <v>119</v>
      </c>
      <c r="B9" s="6"/>
      <c r="C9" s="6" t="s">
        <v>120</v>
      </c>
      <c r="D9" s="6"/>
      <c r="E9" s="55"/>
      <c r="F9" s="55"/>
      <c r="G9" s="55"/>
      <c r="H9" s="47"/>
      <c r="I9" s="47"/>
      <c r="J9" s="47"/>
      <c r="K9" s="80">
        <v>3459.91</v>
      </c>
      <c r="L9" s="47"/>
      <c r="M9" s="47"/>
      <c r="N9" s="82"/>
      <c r="O9" s="47"/>
      <c r="Z9" s="84"/>
      <c r="AA9" s="92"/>
    </row>
    <row r="10" spans="1:27">
      <c r="A10" s="10" t="s">
        <v>121</v>
      </c>
      <c r="B10" s="6"/>
      <c r="C10" s="6" t="s">
        <v>122</v>
      </c>
      <c r="D10" s="6"/>
      <c r="E10" s="55"/>
      <c r="F10" s="55"/>
      <c r="G10" s="55"/>
      <c r="H10" s="47"/>
      <c r="I10" s="47"/>
      <c r="J10" s="47"/>
      <c r="K10" s="80">
        <v>809.16</v>
      </c>
      <c r="L10" s="47"/>
      <c r="M10" s="47"/>
      <c r="N10" s="82"/>
      <c r="O10" s="47"/>
      <c r="Z10" s="84"/>
      <c r="AA10" s="92"/>
    </row>
    <row r="11" spans="1:27">
      <c r="A11" s="10" t="s">
        <v>123</v>
      </c>
      <c r="B11" s="6"/>
      <c r="C11" s="6" t="s">
        <v>124</v>
      </c>
      <c r="D11" s="6"/>
      <c r="E11" s="55"/>
      <c r="F11" s="55"/>
      <c r="G11" s="55"/>
      <c r="H11" s="47"/>
      <c r="I11" s="47"/>
      <c r="J11" s="47"/>
      <c r="K11" s="80">
        <v>6975.78</v>
      </c>
      <c r="L11" s="47"/>
      <c r="M11" s="47"/>
      <c r="N11" s="82"/>
      <c r="O11" s="47"/>
      <c r="Z11" s="84"/>
      <c r="AA11" s="92"/>
    </row>
    <row r="12" spans="1:27">
      <c r="A12" s="6"/>
      <c r="B12" s="6"/>
      <c r="C12" s="6"/>
      <c r="D12" s="62" t="s">
        <v>590</v>
      </c>
      <c r="E12" s="63">
        <f t="shared" ref="E12:J12" si="1">SUM(E5:E11)</f>
        <v>110000</v>
      </c>
      <c r="F12" s="63">
        <f t="shared" si="1"/>
        <v>82000</v>
      </c>
      <c r="G12" s="63">
        <f t="shared" si="1"/>
        <v>89615.57</v>
      </c>
      <c r="H12" s="63">
        <f t="shared" si="1"/>
        <v>68502</v>
      </c>
      <c r="I12" s="63">
        <f t="shared" si="1"/>
        <v>92000</v>
      </c>
      <c r="J12" s="63">
        <f t="shared" si="1"/>
        <v>107500</v>
      </c>
      <c r="K12" s="81">
        <f>SUM(K5:K6)</f>
        <v>72433.76999999999</v>
      </c>
      <c r="L12" s="81">
        <f>SUM(L5:L6)</f>
        <v>94398.31</v>
      </c>
      <c r="M12" s="81">
        <f>SUM(M5:M6)</f>
        <v>105000</v>
      </c>
      <c r="N12" s="81">
        <f>SUM(N5:N11)</f>
        <v>75355.95</v>
      </c>
      <c r="O12" s="81">
        <f>SUM(O5:O11)</f>
        <v>101083.15</v>
      </c>
      <c r="P12" s="81">
        <f>SUM(P5:P6)</f>
        <v>105000</v>
      </c>
      <c r="Q12" s="81">
        <f>SUM(Q5:Q6)</f>
        <v>102691.87</v>
      </c>
      <c r="R12" s="81">
        <f>SUM(R5:R6)</f>
        <v>105000</v>
      </c>
      <c r="S12" s="81">
        <f t="shared" ref="S12:Y12" si="2">SUM(S5:S6)</f>
        <v>105063</v>
      </c>
      <c r="T12" s="81">
        <f t="shared" si="2"/>
        <v>116000</v>
      </c>
      <c r="U12" s="81">
        <f t="shared" si="2"/>
        <v>90345.81</v>
      </c>
      <c r="V12" s="81">
        <f t="shared" si="2"/>
        <v>96000</v>
      </c>
      <c r="W12" s="81">
        <f t="shared" si="2"/>
        <v>51935.75</v>
      </c>
      <c r="X12" s="81">
        <f t="shared" si="2"/>
        <v>96000</v>
      </c>
      <c r="Y12" s="81">
        <f t="shared" si="2"/>
        <v>89000</v>
      </c>
      <c r="Z12" s="102">
        <f>(Y12/V12)-1</f>
        <v>-7.291666666666663E-2</v>
      </c>
      <c r="AA12" s="92"/>
    </row>
    <row r="13" spans="1:27">
      <c r="A13" s="6"/>
      <c r="B13" s="6"/>
      <c r="C13" s="6"/>
      <c r="D13" s="6"/>
      <c r="E13" s="55"/>
      <c r="F13" s="55"/>
      <c r="G13" s="55"/>
      <c r="H13" s="47"/>
      <c r="I13" s="47"/>
      <c r="J13" s="47"/>
      <c r="K13" s="71"/>
      <c r="L13" s="82"/>
      <c r="M13" s="82"/>
      <c r="N13" s="82"/>
      <c r="O13" s="82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84"/>
      <c r="AA13" s="92"/>
    </row>
    <row r="14" spans="1:27">
      <c r="A14" s="14"/>
      <c r="B14" s="11" t="s">
        <v>125</v>
      </c>
      <c r="C14" s="6"/>
      <c r="D14" s="6"/>
      <c r="E14" s="13"/>
      <c r="F14" s="13"/>
      <c r="G14" s="13"/>
      <c r="H14" s="47"/>
      <c r="I14" s="47"/>
      <c r="J14" s="47"/>
      <c r="K14" s="71"/>
      <c r="L14" s="82"/>
      <c r="M14" s="82"/>
      <c r="N14" s="82"/>
      <c r="O14" s="82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84"/>
      <c r="AA14" s="92"/>
    </row>
    <row r="15" spans="1:27" ht="31.5">
      <c r="A15" s="10" t="s">
        <v>128</v>
      </c>
      <c r="B15" s="6"/>
      <c r="C15" s="6" t="s">
        <v>639</v>
      </c>
      <c r="D15" s="6"/>
      <c r="E15" s="55">
        <v>6000</v>
      </c>
      <c r="F15" s="55">
        <v>4700</v>
      </c>
      <c r="G15" s="55">
        <v>6719.71</v>
      </c>
      <c r="H15" s="55">
        <v>6032</v>
      </c>
      <c r="I15" s="55">
        <v>7000</v>
      </c>
      <c r="J15" s="55">
        <v>7000</v>
      </c>
      <c r="K15" s="71">
        <v>5256.92</v>
      </c>
      <c r="L15" s="78">
        <v>5256.92</v>
      </c>
      <c r="M15" s="78"/>
      <c r="N15" s="71"/>
      <c r="O15" s="78"/>
      <c r="P15" s="78">
        <v>8000</v>
      </c>
      <c r="Q15" s="78">
        <v>7688.88</v>
      </c>
      <c r="R15" s="78">
        <v>8000</v>
      </c>
      <c r="S15" s="78">
        <v>3160</v>
      </c>
      <c r="T15" s="78">
        <v>8550</v>
      </c>
      <c r="U15" s="78">
        <v>8550</v>
      </c>
      <c r="V15" s="78">
        <v>8000</v>
      </c>
      <c r="W15" s="78">
        <v>9840.32</v>
      </c>
      <c r="X15" s="78">
        <v>11000</v>
      </c>
      <c r="Y15" s="78">
        <v>10000</v>
      </c>
      <c r="Z15" s="84">
        <f>(Y15/V15)-1</f>
        <v>0.25</v>
      </c>
      <c r="AA15" s="96" t="s">
        <v>672</v>
      </c>
    </row>
    <row r="16" spans="1:27">
      <c r="A16" s="10" t="s">
        <v>173</v>
      </c>
      <c r="B16" s="6"/>
      <c r="C16" s="6" t="s">
        <v>129</v>
      </c>
      <c r="D16" s="6"/>
      <c r="E16" s="55"/>
      <c r="F16" s="55"/>
      <c r="G16" s="55"/>
      <c r="H16" s="47"/>
      <c r="I16" s="47"/>
      <c r="J16" s="47"/>
      <c r="K16" s="71"/>
      <c r="L16" s="82"/>
      <c r="M16" s="71">
        <v>8000</v>
      </c>
      <c r="N16" s="71">
        <v>5165</v>
      </c>
      <c r="O16" s="71">
        <v>5165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84"/>
      <c r="AA16" s="92"/>
    </row>
    <row r="17" spans="1:27">
      <c r="A17" s="10" t="s">
        <v>132</v>
      </c>
      <c r="B17" s="6"/>
      <c r="C17" s="6" t="s">
        <v>133</v>
      </c>
      <c r="D17" s="6"/>
      <c r="E17" s="55">
        <v>1000</v>
      </c>
      <c r="F17" s="55">
        <v>373</v>
      </c>
      <c r="G17" s="55">
        <v>185.94</v>
      </c>
      <c r="H17" s="55">
        <v>137</v>
      </c>
      <c r="I17" s="55">
        <v>200</v>
      </c>
      <c r="J17" s="55">
        <v>500</v>
      </c>
      <c r="K17" s="71">
        <v>155.52000000000001</v>
      </c>
      <c r="L17" s="78">
        <v>253.52</v>
      </c>
      <c r="M17" s="83">
        <v>500</v>
      </c>
      <c r="N17" s="71">
        <v>143</v>
      </c>
      <c r="O17" s="83">
        <v>288</v>
      </c>
      <c r="P17" s="78">
        <v>500</v>
      </c>
      <c r="Q17" s="78">
        <v>245</v>
      </c>
      <c r="R17" s="78">
        <v>500</v>
      </c>
      <c r="S17" s="78">
        <v>250</v>
      </c>
      <c r="T17" s="78">
        <v>500</v>
      </c>
      <c r="U17" s="78">
        <v>220</v>
      </c>
      <c r="V17" s="78">
        <v>500</v>
      </c>
      <c r="W17" s="78">
        <v>55</v>
      </c>
      <c r="X17" s="78">
        <v>220</v>
      </c>
      <c r="Y17" s="78">
        <v>500</v>
      </c>
      <c r="Z17" s="84">
        <f t="shared" ref="Z17:Z18" si="3">(Y17/V17)-1</f>
        <v>0</v>
      </c>
      <c r="AA17" s="92"/>
    </row>
    <row r="18" spans="1:27" ht="47.25">
      <c r="A18" s="10" t="s">
        <v>134</v>
      </c>
      <c r="B18" s="6"/>
      <c r="C18" s="6" t="s">
        <v>135</v>
      </c>
      <c r="D18" s="6"/>
      <c r="E18" s="55">
        <v>3000</v>
      </c>
      <c r="F18" s="55">
        <v>2155</v>
      </c>
      <c r="G18" s="55">
        <v>2135.87</v>
      </c>
      <c r="H18" s="55">
        <v>1600</v>
      </c>
      <c r="I18" s="55">
        <v>2100</v>
      </c>
      <c r="J18" s="55">
        <v>2400</v>
      </c>
      <c r="K18" s="71">
        <v>1608.45</v>
      </c>
      <c r="L18" s="78">
        <v>2140.92</v>
      </c>
      <c r="M18" s="83">
        <v>2400</v>
      </c>
      <c r="N18" s="71">
        <v>1500.6</v>
      </c>
      <c r="O18" s="83">
        <v>1987.5</v>
      </c>
      <c r="P18" s="78">
        <v>2400</v>
      </c>
      <c r="Q18" s="78">
        <v>1924.99</v>
      </c>
      <c r="R18" s="78">
        <v>2400</v>
      </c>
      <c r="S18" s="78">
        <v>1959</v>
      </c>
      <c r="T18" s="78">
        <v>2400</v>
      </c>
      <c r="U18" s="78">
        <v>2122.9299999999998</v>
      </c>
      <c r="V18" s="78">
        <v>2400</v>
      </c>
      <c r="W18" s="78">
        <v>1129.92</v>
      </c>
      <c r="X18" s="78">
        <v>2500</v>
      </c>
      <c r="Y18" s="78">
        <v>3000</v>
      </c>
      <c r="Z18" s="84">
        <f t="shared" si="3"/>
        <v>0.25</v>
      </c>
      <c r="AA18" s="96" t="s">
        <v>673</v>
      </c>
    </row>
    <row r="19" spans="1:27">
      <c r="A19" s="10" t="s">
        <v>136</v>
      </c>
      <c r="B19" s="6"/>
      <c r="C19" s="6" t="s">
        <v>137</v>
      </c>
      <c r="D19" s="6"/>
      <c r="E19" s="55">
        <v>500</v>
      </c>
      <c r="F19" s="55">
        <v>244</v>
      </c>
      <c r="G19" s="55">
        <v>0</v>
      </c>
      <c r="H19" s="55">
        <v>0</v>
      </c>
      <c r="I19" s="55">
        <v>0</v>
      </c>
      <c r="J19" s="55">
        <v>300</v>
      </c>
      <c r="K19" s="71">
        <v>0</v>
      </c>
      <c r="L19" s="83">
        <v>0</v>
      </c>
      <c r="M19" s="78">
        <v>0</v>
      </c>
      <c r="N19" s="71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84"/>
      <c r="AA19" s="92"/>
    </row>
    <row r="20" spans="1:27">
      <c r="A20" s="10" t="s">
        <v>138</v>
      </c>
      <c r="B20" s="6"/>
      <c r="C20" s="6" t="s">
        <v>139</v>
      </c>
      <c r="D20" s="6"/>
      <c r="E20" s="55">
        <v>1200</v>
      </c>
      <c r="F20" s="55">
        <v>450</v>
      </c>
      <c r="G20" s="55">
        <v>201.22</v>
      </c>
      <c r="H20" s="55">
        <v>95</v>
      </c>
      <c r="I20" s="55">
        <v>500</v>
      </c>
      <c r="J20" s="55">
        <v>800</v>
      </c>
      <c r="K20" s="71">
        <v>839.54</v>
      </c>
      <c r="L20" s="78">
        <v>1070.22</v>
      </c>
      <c r="M20" s="78">
        <v>1100</v>
      </c>
      <c r="N20" s="71">
        <v>892.31</v>
      </c>
      <c r="O20" s="78">
        <v>1044.3699999999999</v>
      </c>
      <c r="P20" s="78">
        <v>1425.41</v>
      </c>
      <c r="Q20" s="78">
        <v>1425.41</v>
      </c>
      <c r="R20" s="78">
        <v>1500</v>
      </c>
      <c r="S20" s="78">
        <v>1810</v>
      </c>
      <c r="T20" s="78">
        <v>2000</v>
      </c>
      <c r="U20" s="78">
        <v>1632.12</v>
      </c>
      <c r="V20" s="78">
        <v>2000</v>
      </c>
      <c r="W20" s="78">
        <v>322.89999999999998</v>
      </c>
      <c r="X20" s="78">
        <v>1000</v>
      </c>
      <c r="Y20" s="78">
        <v>2000</v>
      </c>
      <c r="Z20" s="84">
        <f t="shared" ref="Z20:Z21" si="4">(Y20/V20)-1</f>
        <v>0</v>
      </c>
      <c r="AA20" s="96"/>
    </row>
    <row r="21" spans="1:27">
      <c r="A21" s="10" t="s">
        <v>140</v>
      </c>
      <c r="B21" s="6"/>
      <c r="C21" s="6" t="s">
        <v>141</v>
      </c>
      <c r="D21" s="6"/>
      <c r="E21" s="55">
        <v>500</v>
      </c>
      <c r="F21" s="55">
        <v>300</v>
      </c>
      <c r="G21" s="55">
        <v>150</v>
      </c>
      <c r="H21" s="55">
        <v>0</v>
      </c>
      <c r="I21" s="55">
        <v>400</v>
      </c>
      <c r="J21" s="70">
        <v>400</v>
      </c>
      <c r="K21" s="71">
        <v>112.5</v>
      </c>
      <c r="L21" s="78">
        <v>422.5</v>
      </c>
      <c r="M21" s="83">
        <v>400</v>
      </c>
      <c r="N21" s="71">
        <v>50</v>
      </c>
      <c r="O21" s="83">
        <v>130</v>
      </c>
      <c r="P21" s="78">
        <v>400</v>
      </c>
      <c r="Q21" s="78">
        <v>80</v>
      </c>
      <c r="R21" s="78">
        <v>400</v>
      </c>
      <c r="S21" s="78">
        <v>190</v>
      </c>
      <c r="T21" s="78">
        <v>400</v>
      </c>
      <c r="U21" s="78">
        <v>80</v>
      </c>
      <c r="V21" s="78">
        <v>400</v>
      </c>
      <c r="W21" s="78">
        <v>70</v>
      </c>
      <c r="X21" s="78">
        <v>200</v>
      </c>
      <c r="Y21" s="78">
        <v>400</v>
      </c>
      <c r="Z21" s="84">
        <f t="shared" si="4"/>
        <v>0</v>
      </c>
      <c r="AA21" s="92"/>
    </row>
    <row r="22" spans="1:27">
      <c r="A22" s="10" t="s">
        <v>142</v>
      </c>
      <c r="B22" s="6"/>
      <c r="C22" s="6" t="s">
        <v>143</v>
      </c>
      <c r="D22" s="6"/>
      <c r="E22" s="55">
        <v>8000</v>
      </c>
      <c r="F22" s="55">
        <v>6700</v>
      </c>
      <c r="G22" s="55">
        <v>5372.37</v>
      </c>
      <c r="H22" s="55">
        <v>5197</v>
      </c>
      <c r="I22" s="55">
        <v>7000</v>
      </c>
      <c r="J22" s="55">
        <v>8000</v>
      </c>
      <c r="K22" s="71">
        <v>6269.14</v>
      </c>
      <c r="L22" s="78">
        <v>7985.14</v>
      </c>
      <c r="M22" s="83">
        <v>8000</v>
      </c>
      <c r="N22" s="71">
        <v>3876.63</v>
      </c>
      <c r="O22" s="83">
        <v>4556.63</v>
      </c>
      <c r="P22" s="78">
        <v>7674.59</v>
      </c>
      <c r="Q22" s="78">
        <v>6244.24</v>
      </c>
      <c r="R22" s="78">
        <v>8000</v>
      </c>
      <c r="S22" s="78">
        <v>7108</v>
      </c>
      <c r="T22" s="78">
        <v>7323</v>
      </c>
      <c r="U22" s="78">
        <v>6037.51</v>
      </c>
      <c r="V22" s="78">
        <v>8000</v>
      </c>
      <c r="W22" s="78">
        <v>3036.1</v>
      </c>
      <c r="X22" s="78">
        <v>5000</v>
      </c>
      <c r="Y22" s="78">
        <v>8000</v>
      </c>
      <c r="Z22" s="84">
        <f>(Y22/V22)-1</f>
        <v>0</v>
      </c>
      <c r="AA22" s="96"/>
    </row>
    <row r="23" spans="1:27">
      <c r="A23" s="10" t="s">
        <v>144</v>
      </c>
      <c r="B23" s="6"/>
      <c r="C23" s="6" t="s">
        <v>145</v>
      </c>
      <c r="D23" s="6"/>
      <c r="E23" s="55"/>
      <c r="F23" s="55"/>
      <c r="G23" s="55"/>
      <c r="H23" s="47"/>
      <c r="I23" s="47"/>
      <c r="J23" s="47"/>
      <c r="K23" s="71">
        <v>0</v>
      </c>
      <c r="L23" s="83">
        <v>0</v>
      </c>
      <c r="M23" s="82"/>
      <c r="N23" s="71"/>
      <c r="O23" s="82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4"/>
      <c r="AA23" s="92"/>
    </row>
    <row r="24" spans="1:27">
      <c r="A24" s="10" t="s">
        <v>174</v>
      </c>
      <c r="B24" s="6"/>
      <c r="C24" s="6" t="s">
        <v>175</v>
      </c>
      <c r="D24" s="6"/>
      <c r="E24" s="55">
        <v>500</v>
      </c>
      <c r="F24" s="55">
        <v>0</v>
      </c>
      <c r="G24" s="55">
        <v>252.77</v>
      </c>
      <c r="H24" s="55">
        <v>253</v>
      </c>
      <c r="I24" s="55">
        <v>300</v>
      </c>
      <c r="J24" s="55">
        <v>300</v>
      </c>
      <c r="K24" s="71">
        <v>0</v>
      </c>
      <c r="L24" s="78">
        <v>260</v>
      </c>
      <c r="M24" s="83">
        <v>0</v>
      </c>
      <c r="N24" s="71"/>
      <c r="O24" s="83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84"/>
      <c r="AA24" s="92"/>
    </row>
    <row r="25" spans="1:27">
      <c r="A25" s="10" t="s">
        <v>154</v>
      </c>
      <c r="B25" s="6"/>
      <c r="C25" s="6" t="s">
        <v>155</v>
      </c>
      <c r="D25" s="6"/>
      <c r="E25" s="55"/>
      <c r="F25" s="55"/>
      <c r="G25" s="55"/>
      <c r="H25" s="47"/>
      <c r="I25" s="47"/>
      <c r="J25" s="47"/>
      <c r="K25" s="71"/>
      <c r="L25" s="82"/>
      <c r="M25" s="82"/>
      <c r="N25" s="71"/>
      <c r="O25" s="82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84"/>
      <c r="AA25" s="92"/>
    </row>
    <row r="26" spans="1:27">
      <c r="A26" s="6"/>
      <c r="B26" s="6"/>
      <c r="C26" s="6" t="s">
        <v>591</v>
      </c>
      <c r="D26" s="6"/>
      <c r="E26" s="13">
        <v>1500</v>
      </c>
      <c r="F26" s="13">
        <v>0</v>
      </c>
      <c r="G26" s="13">
        <v>49</v>
      </c>
      <c r="H26" s="55">
        <v>49</v>
      </c>
      <c r="I26" s="55">
        <v>250</v>
      </c>
      <c r="J26" s="55">
        <v>1000</v>
      </c>
      <c r="K26" s="71">
        <v>59.99</v>
      </c>
      <c r="L26" s="83">
        <v>59.99</v>
      </c>
      <c r="M26" s="78">
        <v>500</v>
      </c>
      <c r="N26" s="71">
        <v>10</v>
      </c>
      <c r="O26" s="78">
        <v>10</v>
      </c>
      <c r="P26" s="78">
        <v>1000</v>
      </c>
      <c r="Q26" s="78">
        <v>59.99</v>
      </c>
      <c r="R26" s="78">
        <v>1000</v>
      </c>
      <c r="S26" s="78">
        <v>0</v>
      </c>
      <c r="T26" s="78">
        <v>1000</v>
      </c>
      <c r="U26" s="78">
        <v>76.95</v>
      </c>
      <c r="V26" s="78">
        <v>1000</v>
      </c>
      <c r="W26" s="78">
        <v>0</v>
      </c>
      <c r="X26" s="78">
        <v>0</v>
      </c>
      <c r="Y26" s="78">
        <v>1000</v>
      </c>
      <c r="Z26" s="84">
        <f t="shared" ref="Z26:Z28" si="5">(Y26/V26)-1</f>
        <v>0</v>
      </c>
      <c r="AA26" s="93"/>
    </row>
    <row r="27" spans="1:27">
      <c r="A27" s="6"/>
      <c r="B27" s="6"/>
      <c r="C27" s="6" t="s">
        <v>523</v>
      </c>
      <c r="D27" s="6"/>
      <c r="E27" s="13"/>
      <c r="F27" s="13"/>
      <c r="G27" s="13"/>
      <c r="H27" s="55"/>
      <c r="I27" s="55"/>
      <c r="J27" s="55"/>
      <c r="K27" s="71"/>
      <c r="L27" s="82"/>
      <c r="M27" s="78">
        <v>800</v>
      </c>
      <c r="N27" s="71">
        <v>677.36</v>
      </c>
      <c r="O27" s="78">
        <v>851.36</v>
      </c>
      <c r="P27" s="78">
        <v>800</v>
      </c>
      <c r="Q27" s="78">
        <v>95</v>
      </c>
      <c r="R27" s="78">
        <v>500</v>
      </c>
      <c r="S27" s="78">
        <v>0</v>
      </c>
      <c r="T27" s="78">
        <v>500</v>
      </c>
      <c r="U27" s="78">
        <v>0</v>
      </c>
      <c r="V27" s="78">
        <v>500</v>
      </c>
      <c r="W27" s="78">
        <v>0</v>
      </c>
      <c r="X27" s="78">
        <v>200</v>
      </c>
      <c r="Y27" s="78">
        <v>500</v>
      </c>
      <c r="Z27" s="84">
        <f t="shared" si="5"/>
        <v>0</v>
      </c>
      <c r="AA27" s="92"/>
    </row>
    <row r="28" spans="1:27">
      <c r="A28" s="6"/>
      <c r="B28" s="6"/>
      <c r="C28" s="6"/>
      <c r="D28" s="62" t="s">
        <v>590</v>
      </c>
      <c r="E28" s="56">
        <f t="shared" ref="E28:L28" si="6">SUM(E15:E26)</f>
        <v>22200</v>
      </c>
      <c r="F28" s="56">
        <f t="shared" si="6"/>
        <v>14922</v>
      </c>
      <c r="G28" s="56">
        <f t="shared" si="6"/>
        <v>15066.880000000001</v>
      </c>
      <c r="H28" s="56">
        <f t="shared" si="6"/>
        <v>13363</v>
      </c>
      <c r="I28" s="56">
        <f t="shared" si="6"/>
        <v>17750</v>
      </c>
      <c r="J28" s="56">
        <f t="shared" si="6"/>
        <v>20700</v>
      </c>
      <c r="K28" s="79">
        <f t="shared" si="6"/>
        <v>14302.06</v>
      </c>
      <c r="L28" s="79">
        <f t="shared" si="6"/>
        <v>17449.210000000003</v>
      </c>
      <c r="M28" s="79">
        <f t="shared" ref="M28:Y28" si="7">SUM(M15:M27)</f>
        <v>21700</v>
      </c>
      <c r="N28" s="79">
        <f t="shared" si="7"/>
        <v>12314.900000000001</v>
      </c>
      <c r="O28" s="79">
        <f t="shared" si="7"/>
        <v>14032.86</v>
      </c>
      <c r="P28" s="79">
        <f t="shared" si="7"/>
        <v>22200</v>
      </c>
      <c r="Q28" s="79">
        <f t="shared" si="7"/>
        <v>17763.510000000002</v>
      </c>
      <c r="R28" s="79">
        <f t="shared" si="7"/>
        <v>22300</v>
      </c>
      <c r="S28" s="79">
        <f t="shared" si="7"/>
        <v>14477</v>
      </c>
      <c r="T28" s="79">
        <f t="shared" si="7"/>
        <v>22673</v>
      </c>
      <c r="U28" s="79">
        <f t="shared" si="7"/>
        <v>18719.509999999998</v>
      </c>
      <c r="V28" s="79">
        <f t="shared" si="7"/>
        <v>22800</v>
      </c>
      <c r="W28" s="79">
        <f t="shared" si="7"/>
        <v>14454.24</v>
      </c>
      <c r="X28" s="79">
        <f t="shared" si="7"/>
        <v>20120</v>
      </c>
      <c r="Y28" s="79">
        <f t="shared" si="7"/>
        <v>25400</v>
      </c>
      <c r="Z28" s="102">
        <f t="shared" si="5"/>
        <v>0.11403508771929816</v>
      </c>
      <c r="AA28" s="92"/>
    </row>
    <row r="29" spans="1:27">
      <c r="A29" s="6"/>
      <c r="B29" s="11" t="s">
        <v>156</v>
      </c>
      <c r="C29" s="6"/>
      <c r="D29" s="6"/>
      <c r="E29" s="13"/>
      <c r="F29" s="13"/>
      <c r="G29" s="13"/>
      <c r="H29" s="47"/>
      <c r="I29" s="47"/>
      <c r="J29" s="47"/>
      <c r="K29" s="82"/>
      <c r="L29" s="82"/>
      <c r="M29" s="82"/>
      <c r="N29" s="82"/>
      <c r="O29" s="82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84"/>
      <c r="AA29" s="92"/>
    </row>
    <row r="30" spans="1:27">
      <c r="A30" s="10" t="s">
        <v>157</v>
      </c>
      <c r="B30" s="6"/>
      <c r="C30" s="6" t="s">
        <v>158</v>
      </c>
      <c r="D30" s="6"/>
      <c r="E30" s="55">
        <v>1500</v>
      </c>
      <c r="F30" s="55">
        <v>600</v>
      </c>
      <c r="G30" s="55">
        <v>822.24</v>
      </c>
      <c r="H30" s="55">
        <v>590</v>
      </c>
      <c r="I30" s="55">
        <v>1000</v>
      </c>
      <c r="J30" s="55">
        <v>1500</v>
      </c>
      <c r="K30" s="83">
        <v>975.18</v>
      </c>
      <c r="L30" s="78">
        <v>1165.53</v>
      </c>
      <c r="M30" s="83">
        <v>1500</v>
      </c>
      <c r="N30" s="83">
        <v>300.32</v>
      </c>
      <c r="O30" s="83">
        <v>627.71</v>
      </c>
      <c r="P30" s="78">
        <v>1500</v>
      </c>
      <c r="Q30" s="78">
        <v>909.76</v>
      </c>
      <c r="R30" s="78">
        <v>1500</v>
      </c>
      <c r="S30" s="78">
        <v>1051</v>
      </c>
      <c r="T30" s="78">
        <v>1627</v>
      </c>
      <c r="U30" s="78">
        <v>1626.84</v>
      </c>
      <c r="V30" s="78">
        <v>1500</v>
      </c>
      <c r="W30" s="78">
        <v>958.5</v>
      </c>
      <c r="X30" s="78">
        <v>1500</v>
      </c>
      <c r="Y30" s="78">
        <v>1500</v>
      </c>
      <c r="Z30" s="84">
        <f t="shared" ref="Z30:Z31" si="8">(Y30/V30)-1</f>
        <v>0</v>
      </c>
      <c r="AA30" s="92"/>
    </row>
    <row r="31" spans="1:27">
      <c r="A31" s="6"/>
      <c r="B31" s="6"/>
      <c r="C31" s="6"/>
      <c r="D31" s="62" t="s">
        <v>590</v>
      </c>
      <c r="E31" s="56">
        <f t="shared" ref="E31:Y31" si="9">E30</f>
        <v>1500</v>
      </c>
      <c r="F31" s="56">
        <f t="shared" si="9"/>
        <v>600</v>
      </c>
      <c r="G31" s="56">
        <f t="shared" si="9"/>
        <v>822.24</v>
      </c>
      <c r="H31" s="56">
        <f t="shared" si="9"/>
        <v>590</v>
      </c>
      <c r="I31" s="56">
        <f t="shared" si="9"/>
        <v>1000</v>
      </c>
      <c r="J31" s="56">
        <f t="shared" si="9"/>
        <v>1500</v>
      </c>
      <c r="K31" s="79">
        <f t="shared" si="9"/>
        <v>975.18</v>
      </c>
      <c r="L31" s="79">
        <f t="shared" si="9"/>
        <v>1165.53</v>
      </c>
      <c r="M31" s="79">
        <f t="shared" si="9"/>
        <v>1500</v>
      </c>
      <c r="N31" s="79">
        <f t="shared" si="9"/>
        <v>300.32</v>
      </c>
      <c r="O31" s="79">
        <f t="shared" si="9"/>
        <v>627.71</v>
      </c>
      <c r="P31" s="79">
        <f t="shared" si="9"/>
        <v>1500</v>
      </c>
      <c r="Q31" s="79">
        <f t="shared" si="9"/>
        <v>909.76</v>
      </c>
      <c r="R31" s="79">
        <f t="shared" si="9"/>
        <v>1500</v>
      </c>
      <c r="S31" s="79">
        <f t="shared" si="9"/>
        <v>1051</v>
      </c>
      <c r="T31" s="79">
        <f t="shared" si="9"/>
        <v>1627</v>
      </c>
      <c r="U31" s="79">
        <f t="shared" si="9"/>
        <v>1626.84</v>
      </c>
      <c r="V31" s="79">
        <f t="shared" si="9"/>
        <v>1500</v>
      </c>
      <c r="W31" s="79">
        <f t="shared" si="9"/>
        <v>958.5</v>
      </c>
      <c r="X31" s="79">
        <f t="shared" si="9"/>
        <v>1500</v>
      </c>
      <c r="Y31" s="79">
        <f t="shared" si="9"/>
        <v>1500</v>
      </c>
      <c r="Z31" s="102">
        <f t="shared" si="8"/>
        <v>0</v>
      </c>
      <c r="AA31" s="92"/>
    </row>
    <row r="32" spans="1:27">
      <c r="A32" s="6"/>
      <c r="B32" s="6"/>
      <c r="C32" s="6"/>
      <c r="D32" s="6"/>
      <c r="E32" s="13"/>
      <c r="F32" s="13" t="s">
        <v>9</v>
      </c>
      <c r="G32" s="13"/>
      <c r="H32" s="47"/>
      <c r="I32" s="47"/>
      <c r="J32" s="47"/>
      <c r="K32" s="71"/>
      <c r="L32" s="47"/>
      <c r="M32" s="47"/>
      <c r="N32" s="82"/>
      <c r="O32" s="47"/>
      <c r="Z32" s="84"/>
      <c r="AA32" s="92"/>
    </row>
    <row r="33" spans="1:27">
      <c r="A33" s="6"/>
      <c r="B33" s="11" t="s">
        <v>161</v>
      </c>
      <c r="C33" s="6"/>
      <c r="D33" s="6"/>
      <c r="E33" s="13"/>
      <c r="F33" s="13"/>
      <c r="G33" s="13"/>
      <c r="H33" s="47"/>
      <c r="I33" s="47"/>
      <c r="J33" s="47"/>
      <c r="K33" s="71"/>
      <c r="L33" s="47"/>
      <c r="M33" s="47"/>
      <c r="N33" s="82"/>
      <c r="O33" s="47"/>
      <c r="Z33" s="84"/>
      <c r="AA33" s="92"/>
    </row>
    <row r="34" spans="1:27">
      <c r="A34" s="10" t="s">
        <v>162</v>
      </c>
      <c r="B34" s="6"/>
      <c r="C34" s="6" t="s">
        <v>163</v>
      </c>
      <c r="D34" s="6"/>
      <c r="E34" s="55">
        <v>5000</v>
      </c>
      <c r="F34" s="55">
        <v>2000</v>
      </c>
      <c r="G34" s="55">
        <v>5060.4799999999996</v>
      </c>
      <c r="H34" s="65">
        <v>666</v>
      </c>
      <c r="I34" s="65">
        <v>2500</v>
      </c>
      <c r="J34" s="65">
        <v>5000</v>
      </c>
      <c r="K34" s="71">
        <v>2027</v>
      </c>
      <c r="L34" s="78">
        <v>2231.9499999999998</v>
      </c>
      <c r="M34" s="78">
        <v>5000</v>
      </c>
      <c r="N34" s="78">
        <v>1679.04</v>
      </c>
      <c r="O34" s="78">
        <v>4609.04</v>
      </c>
      <c r="P34" s="78">
        <v>5000</v>
      </c>
      <c r="Q34" s="78">
        <v>475.71</v>
      </c>
      <c r="R34" s="78">
        <v>5000</v>
      </c>
      <c r="S34" s="78">
        <v>6184</v>
      </c>
      <c r="T34" s="78">
        <v>5000</v>
      </c>
      <c r="U34" s="78">
        <v>165.95</v>
      </c>
      <c r="V34" s="78">
        <v>5000</v>
      </c>
      <c r="W34" s="78">
        <v>0</v>
      </c>
      <c r="X34" s="78">
        <v>1000</v>
      </c>
      <c r="Y34" s="78">
        <v>5000</v>
      </c>
      <c r="Z34" s="84">
        <f>(Y34/V34)-1</f>
        <v>0</v>
      </c>
      <c r="AA34" s="92"/>
    </row>
    <row r="35" spans="1:27">
      <c r="A35" s="10" t="s">
        <v>176</v>
      </c>
      <c r="B35" s="6"/>
      <c r="C35" s="6" t="s">
        <v>177</v>
      </c>
      <c r="D35" s="6"/>
      <c r="E35" s="55"/>
      <c r="F35" s="55"/>
      <c r="G35" s="55"/>
      <c r="H35" s="70"/>
      <c r="I35" s="70"/>
      <c r="J35" s="70"/>
      <c r="K35" s="71"/>
      <c r="L35" s="82"/>
      <c r="M35" s="82"/>
      <c r="N35" s="82"/>
      <c r="O35" s="82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84"/>
      <c r="AA35" s="92"/>
    </row>
    <row r="36" spans="1:27">
      <c r="A36" s="10"/>
      <c r="B36" s="6"/>
      <c r="C36" s="6" t="s">
        <v>550</v>
      </c>
      <c r="D36" s="6"/>
      <c r="E36" s="55"/>
      <c r="F36" s="55"/>
      <c r="G36" s="55"/>
      <c r="H36" s="71">
        <v>4144</v>
      </c>
      <c r="I36" s="71">
        <v>4144</v>
      </c>
      <c r="J36" s="71">
        <v>0</v>
      </c>
      <c r="K36" s="71"/>
      <c r="L36" s="82"/>
      <c r="M36" s="82"/>
      <c r="N36" s="82"/>
      <c r="O36" s="82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84"/>
      <c r="AA36" s="92"/>
    </row>
    <row r="37" spans="1:27">
      <c r="A37" s="6"/>
      <c r="B37" s="6"/>
      <c r="C37" s="6" t="s">
        <v>9</v>
      </c>
      <c r="D37" s="62" t="s">
        <v>590</v>
      </c>
      <c r="E37" s="63">
        <f>SUM(E34:E35)</f>
        <v>5000</v>
      </c>
      <c r="F37" s="63">
        <f>SUM(F34:F35)</f>
        <v>2000</v>
      </c>
      <c r="G37" s="63">
        <f>SUM(G34:G35)</f>
        <v>5060.4799999999996</v>
      </c>
      <c r="H37" s="63">
        <f t="shared" ref="H37:M37" si="10">SUM(H34:H36)</f>
        <v>4810</v>
      </c>
      <c r="I37" s="63">
        <f t="shared" si="10"/>
        <v>6644</v>
      </c>
      <c r="J37" s="63">
        <f t="shared" si="10"/>
        <v>5000</v>
      </c>
      <c r="K37" s="81">
        <f t="shared" si="10"/>
        <v>2027</v>
      </c>
      <c r="L37" s="81">
        <f t="shared" si="10"/>
        <v>2231.9499999999998</v>
      </c>
      <c r="M37" s="81">
        <f t="shared" si="10"/>
        <v>5000</v>
      </c>
      <c r="N37" s="81">
        <f>SUM(N34:N36)</f>
        <v>1679.04</v>
      </c>
      <c r="O37" s="81">
        <f>SUM(O34:O36)</f>
        <v>4609.04</v>
      </c>
      <c r="P37" s="81">
        <f>SUM(P34:P36)</f>
        <v>5000</v>
      </c>
      <c r="Q37" s="81">
        <f>SUM(Q34:Q36)</f>
        <v>475.71</v>
      </c>
      <c r="R37" s="81">
        <f>SUM(R34:R36)</f>
        <v>5000</v>
      </c>
      <c r="S37" s="81">
        <f t="shared" ref="S37:Y37" si="11">SUM(S34:S36)</f>
        <v>6184</v>
      </c>
      <c r="T37" s="81">
        <f t="shared" si="11"/>
        <v>5000</v>
      </c>
      <c r="U37" s="81">
        <f t="shared" si="11"/>
        <v>165.95</v>
      </c>
      <c r="V37" s="81">
        <f t="shared" si="11"/>
        <v>5000</v>
      </c>
      <c r="W37" s="81">
        <f t="shared" si="11"/>
        <v>0</v>
      </c>
      <c r="X37" s="81">
        <f t="shared" si="11"/>
        <v>1000</v>
      </c>
      <c r="Y37" s="81">
        <f t="shared" si="11"/>
        <v>5000</v>
      </c>
      <c r="Z37" s="102">
        <f>(Y37/V37)-1</f>
        <v>0</v>
      </c>
      <c r="AA37" s="92"/>
    </row>
    <row r="38" spans="1:27">
      <c r="A38" s="6"/>
      <c r="B38" s="6"/>
      <c r="C38" s="6" t="s">
        <v>9</v>
      </c>
      <c r="D38" s="6"/>
      <c r="E38" s="55"/>
      <c r="F38" s="55"/>
      <c r="G38" s="55"/>
      <c r="H38" s="70"/>
      <c r="I38" s="70"/>
      <c r="J38" s="70"/>
      <c r="K38" s="71"/>
      <c r="L38" s="82"/>
      <c r="M38" s="82"/>
      <c r="N38" s="82"/>
      <c r="O38" s="82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84"/>
      <c r="AA38" s="92"/>
    </row>
    <row r="39" spans="1:27">
      <c r="A39" s="14"/>
      <c r="B39" s="11" t="s">
        <v>164</v>
      </c>
      <c r="C39" s="6"/>
      <c r="D39" s="6"/>
      <c r="E39" s="13"/>
      <c r="F39" s="13"/>
      <c r="G39" s="13"/>
      <c r="H39" s="47"/>
      <c r="I39" s="47"/>
      <c r="J39" s="47"/>
      <c r="K39" s="71"/>
      <c r="L39" s="82"/>
      <c r="M39" s="82"/>
      <c r="N39" s="82"/>
      <c r="O39" s="82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84"/>
      <c r="AA39" s="92"/>
    </row>
    <row r="40" spans="1:27">
      <c r="A40" s="10" t="s">
        <v>169</v>
      </c>
      <c r="B40" s="6"/>
      <c r="C40" s="6" t="s">
        <v>170</v>
      </c>
      <c r="D40" s="6"/>
      <c r="E40" s="55">
        <v>500</v>
      </c>
      <c r="F40" s="55">
        <v>0</v>
      </c>
      <c r="G40" s="55">
        <v>0</v>
      </c>
      <c r="H40" s="55">
        <v>0</v>
      </c>
      <c r="I40" s="55">
        <v>0</v>
      </c>
      <c r="J40" s="55">
        <v>500</v>
      </c>
      <c r="K40" s="71">
        <v>0</v>
      </c>
      <c r="L40" s="83">
        <v>0</v>
      </c>
      <c r="M40" s="83">
        <v>500</v>
      </c>
      <c r="N40" s="83">
        <v>0</v>
      </c>
      <c r="O40" s="83">
        <v>0</v>
      </c>
      <c r="P40" s="78">
        <v>500</v>
      </c>
      <c r="Q40" s="78">
        <v>0</v>
      </c>
      <c r="R40" s="78">
        <v>500</v>
      </c>
      <c r="S40" s="78">
        <v>0</v>
      </c>
      <c r="T40" s="78">
        <v>500</v>
      </c>
      <c r="U40" s="78">
        <v>0</v>
      </c>
      <c r="V40" s="78">
        <v>500</v>
      </c>
      <c r="W40" s="78">
        <v>0</v>
      </c>
      <c r="X40" s="78">
        <v>0</v>
      </c>
      <c r="Y40" s="78">
        <v>500</v>
      </c>
      <c r="Z40" s="84">
        <f t="shared" ref="Z40:Z41" si="12">(Y40/V40)-1</f>
        <v>0</v>
      </c>
      <c r="AA40" s="92"/>
    </row>
    <row r="41" spans="1:27">
      <c r="A41" s="6"/>
      <c r="B41" s="6"/>
      <c r="C41" s="6"/>
      <c r="D41" s="62" t="s">
        <v>590</v>
      </c>
      <c r="E41" s="56">
        <f t="shared" ref="E41:Y41" si="13">E40</f>
        <v>500</v>
      </c>
      <c r="F41" s="56">
        <f t="shared" si="13"/>
        <v>0</v>
      </c>
      <c r="G41" s="56">
        <f t="shared" si="13"/>
        <v>0</v>
      </c>
      <c r="H41" s="56">
        <f t="shared" si="13"/>
        <v>0</v>
      </c>
      <c r="I41" s="56">
        <f t="shared" si="13"/>
        <v>0</v>
      </c>
      <c r="J41" s="56">
        <f t="shared" si="13"/>
        <v>500</v>
      </c>
      <c r="K41" s="81">
        <f t="shared" si="13"/>
        <v>0</v>
      </c>
      <c r="L41" s="81">
        <f t="shared" si="13"/>
        <v>0</v>
      </c>
      <c r="M41" s="81">
        <f t="shared" si="13"/>
        <v>500</v>
      </c>
      <c r="N41" s="81">
        <f t="shared" si="13"/>
        <v>0</v>
      </c>
      <c r="O41" s="81">
        <f t="shared" si="13"/>
        <v>0</v>
      </c>
      <c r="P41" s="81">
        <f t="shared" si="13"/>
        <v>500</v>
      </c>
      <c r="Q41" s="81">
        <f t="shared" si="13"/>
        <v>0</v>
      </c>
      <c r="R41" s="81">
        <f t="shared" si="13"/>
        <v>500</v>
      </c>
      <c r="S41" s="81">
        <f t="shared" si="13"/>
        <v>0</v>
      </c>
      <c r="T41" s="81">
        <f t="shared" si="13"/>
        <v>500</v>
      </c>
      <c r="U41" s="81">
        <f t="shared" si="13"/>
        <v>0</v>
      </c>
      <c r="V41" s="81">
        <f t="shared" si="13"/>
        <v>500</v>
      </c>
      <c r="W41" s="81">
        <f t="shared" si="13"/>
        <v>0</v>
      </c>
      <c r="X41" s="81">
        <f t="shared" si="13"/>
        <v>0</v>
      </c>
      <c r="Y41" s="81">
        <f t="shared" si="13"/>
        <v>500</v>
      </c>
      <c r="Z41" s="102">
        <f t="shared" si="12"/>
        <v>0</v>
      </c>
      <c r="AA41" s="92"/>
    </row>
    <row r="42" spans="1:27">
      <c r="A42" s="6"/>
      <c r="B42" s="6"/>
      <c r="C42" s="6"/>
      <c r="D42" s="6"/>
      <c r="E42" s="13"/>
      <c r="F42" s="13"/>
      <c r="G42" s="13"/>
      <c r="H42" s="47"/>
      <c r="I42" s="47"/>
      <c r="J42" s="47"/>
      <c r="K42" s="71"/>
      <c r="L42" s="82"/>
      <c r="M42" s="82"/>
      <c r="N42" s="82"/>
      <c r="O42" s="82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84"/>
      <c r="AA42" s="92"/>
    </row>
    <row r="43" spans="1:27">
      <c r="A43" s="6"/>
      <c r="B43" s="6"/>
      <c r="C43" s="12" t="s">
        <v>178</v>
      </c>
      <c r="D43" s="12"/>
      <c r="E43" s="56">
        <f t="shared" ref="E43:Y43" si="14">E12+E28+E31+E37+E41</f>
        <v>139200</v>
      </c>
      <c r="F43" s="56">
        <f t="shared" si="14"/>
        <v>99522</v>
      </c>
      <c r="G43" s="56">
        <f t="shared" si="14"/>
        <v>110565.17000000001</v>
      </c>
      <c r="H43" s="56">
        <f t="shared" si="14"/>
        <v>87265</v>
      </c>
      <c r="I43" s="56">
        <f t="shared" si="14"/>
        <v>117394</v>
      </c>
      <c r="J43" s="56">
        <f t="shared" si="14"/>
        <v>135200</v>
      </c>
      <c r="K43" s="79">
        <f t="shared" si="14"/>
        <v>89738.00999999998</v>
      </c>
      <c r="L43" s="79">
        <f t="shared" si="14"/>
        <v>115245</v>
      </c>
      <c r="M43" s="79">
        <f t="shared" si="14"/>
        <v>133700</v>
      </c>
      <c r="N43" s="79">
        <f t="shared" si="14"/>
        <v>89650.21</v>
      </c>
      <c r="O43" s="79">
        <f t="shared" si="14"/>
        <v>120352.76</v>
      </c>
      <c r="P43" s="79">
        <f t="shared" si="14"/>
        <v>134200</v>
      </c>
      <c r="Q43" s="79">
        <f t="shared" si="14"/>
        <v>121840.85</v>
      </c>
      <c r="R43" s="79">
        <f t="shared" si="14"/>
        <v>134300</v>
      </c>
      <c r="S43" s="79">
        <f t="shared" si="14"/>
        <v>126775</v>
      </c>
      <c r="T43" s="79">
        <f t="shared" si="14"/>
        <v>145800</v>
      </c>
      <c r="U43" s="79">
        <f t="shared" si="14"/>
        <v>110858.10999999999</v>
      </c>
      <c r="V43" s="79">
        <f t="shared" si="14"/>
        <v>125800</v>
      </c>
      <c r="W43" s="79">
        <f t="shared" si="14"/>
        <v>67348.490000000005</v>
      </c>
      <c r="X43" s="79">
        <f t="shared" si="14"/>
        <v>118620</v>
      </c>
      <c r="Y43" s="79">
        <f t="shared" si="14"/>
        <v>121400</v>
      </c>
      <c r="Z43" s="101">
        <f>(Y43/V43)-1</f>
        <v>-3.4976152623211409E-2</v>
      </c>
      <c r="AA43" s="92"/>
    </row>
  </sheetData>
  <phoneticPr fontId="21" type="noConversion"/>
  <printOptions gridLines="1"/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H299"/>
  <sheetViews>
    <sheetView defaultGridColor="0" topLeftCell="A220" colorId="22" zoomScale="87" zoomScaleNormal="87" workbookViewId="0">
      <selection activeCell="C5" sqref="C5"/>
    </sheetView>
  </sheetViews>
  <sheetFormatPr defaultColWidth="9.625" defaultRowHeight="15.75"/>
  <cols>
    <col min="1" max="1" width="6.625" customWidth="1"/>
    <col min="2" max="2" width="2.625" customWidth="1"/>
    <col min="3" max="3" width="28.625" customWidth="1"/>
    <col min="4" max="6" width="12.625" customWidth="1"/>
    <col min="7" max="7" width="1.625" customWidth="1"/>
    <col min="8" max="8" width="12.25" customWidth="1"/>
    <col min="9" max="9" width="20.625" customWidth="1"/>
  </cols>
  <sheetData>
    <row r="1" spans="1:8">
      <c r="A1" t="s">
        <v>562</v>
      </c>
      <c r="B1" s="1"/>
      <c r="C1" s="1"/>
      <c r="D1" s="1"/>
      <c r="E1" s="1"/>
      <c r="F1" s="1"/>
    </row>
    <row r="2" spans="1:8">
      <c r="A2" s="1"/>
      <c r="B2" s="1"/>
      <c r="C2" s="1"/>
      <c r="D2" s="1"/>
      <c r="E2" s="1"/>
      <c r="F2" s="1"/>
    </row>
    <row r="3" spans="1:8">
      <c r="A3" s="1"/>
      <c r="B3" s="1"/>
      <c r="C3" s="1"/>
      <c r="D3" s="1"/>
      <c r="E3" s="1"/>
      <c r="F3" s="1"/>
    </row>
    <row r="4" spans="1:8">
      <c r="A4" s="148" t="s">
        <v>351</v>
      </c>
      <c r="B4" s="148"/>
      <c r="C4" s="148"/>
      <c r="D4" s="148"/>
      <c r="E4" s="148"/>
      <c r="F4" s="148"/>
      <c r="G4" s="148"/>
      <c r="H4" s="148"/>
    </row>
    <row r="5" spans="1:8">
      <c r="A5" s="2"/>
      <c r="B5" s="26"/>
      <c r="C5" s="26"/>
      <c r="D5" s="26"/>
      <c r="E5" s="26"/>
      <c r="F5" s="26"/>
    </row>
    <row r="6" spans="1:8">
      <c r="A6" s="148" t="s">
        <v>466</v>
      </c>
      <c r="B6" s="148"/>
      <c r="C6" s="148"/>
      <c r="D6" s="148"/>
      <c r="E6" s="148"/>
      <c r="F6" s="148"/>
      <c r="G6" s="148"/>
      <c r="H6" s="148"/>
    </row>
    <row r="7" spans="1:8">
      <c r="A7" s="2"/>
      <c r="B7" s="26"/>
      <c r="C7" s="26"/>
      <c r="D7" s="26"/>
      <c r="E7" s="26"/>
      <c r="F7" s="26"/>
    </row>
    <row r="8" spans="1:8">
      <c r="A8" s="154" t="s">
        <v>240</v>
      </c>
      <c r="B8" s="154"/>
      <c r="C8" s="154"/>
      <c r="D8" s="154"/>
      <c r="E8" s="154"/>
      <c r="F8" s="154"/>
      <c r="G8" s="154"/>
      <c r="H8" s="154"/>
    </row>
    <row r="9" spans="1:8">
      <c r="A9" s="1"/>
      <c r="B9" s="1"/>
      <c r="C9" s="1"/>
      <c r="D9" s="1"/>
      <c r="E9" s="1"/>
      <c r="F9" s="1"/>
    </row>
    <row r="10" spans="1:8">
      <c r="A10" s="1"/>
      <c r="B10" s="1"/>
      <c r="C10" s="1"/>
      <c r="D10" s="1"/>
      <c r="E10" s="1"/>
      <c r="F10" s="1"/>
    </row>
    <row r="11" spans="1:8">
      <c r="A11" s="1"/>
      <c r="B11" s="1"/>
      <c r="C11" s="1"/>
      <c r="D11" s="1"/>
      <c r="E11" s="1"/>
      <c r="F11" s="1"/>
    </row>
    <row r="12" spans="1:8">
      <c r="A12" s="27" t="s">
        <v>241</v>
      </c>
      <c r="B12" s="27"/>
      <c r="C12" s="27"/>
      <c r="D12" s="27"/>
      <c r="E12" s="27"/>
      <c r="F12" s="27"/>
    </row>
    <row r="13" spans="1:8">
      <c r="A13" s="27"/>
      <c r="B13" s="27"/>
      <c r="C13" s="27"/>
      <c r="D13" s="27"/>
      <c r="E13" s="27"/>
      <c r="F13" s="27"/>
    </row>
    <row r="14" spans="1:8">
      <c r="A14" s="27" t="s">
        <v>537</v>
      </c>
      <c r="B14" s="27"/>
      <c r="C14" s="27"/>
      <c r="D14" s="27"/>
      <c r="E14" s="27"/>
      <c r="F14" s="27"/>
    </row>
    <row r="15" spans="1:8">
      <c r="A15" s="27"/>
      <c r="B15" s="27"/>
      <c r="C15" s="27"/>
      <c r="D15" s="27"/>
      <c r="E15" s="27"/>
      <c r="F15" s="27"/>
    </row>
    <row r="16" spans="1:8">
      <c r="A16" s="27"/>
      <c r="B16" s="27"/>
      <c r="C16" s="27"/>
      <c r="D16" s="27"/>
      <c r="E16" s="27"/>
      <c r="F16" s="27"/>
    </row>
    <row r="17" spans="1:6">
      <c r="A17" s="27" t="s">
        <v>242</v>
      </c>
      <c r="B17" s="27"/>
      <c r="C17" s="27"/>
      <c r="D17" s="27"/>
      <c r="E17" s="27"/>
      <c r="F17" s="27"/>
    </row>
    <row r="18" spans="1:6">
      <c r="A18" s="27"/>
      <c r="B18" s="27"/>
      <c r="C18" s="27"/>
      <c r="D18" s="27"/>
      <c r="E18" s="27"/>
      <c r="F18" s="27"/>
    </row>
    <row r="19" spans="1:6">
      <c r="A19" s="27" t="s">
        <v>243</v>
      </c>
      <c r="B19" s="27"/>
      <c r="C19" s="27"/>
      <c r="D19" s="27"/>
      <c r="E19" s="27"/>
      <c r="F19" s="27"/>
    </row>
    <row r="20" spans="1:6">
      <c r="A20" s="27"/>
      <c r="B20" s="27"/>
      <c r="C20" s="27"/>
      <c r="D20" s="27"/>
      <c r="E20" s="27"/>
      <c r="F20" s="27"/>
    </row>
    <row r="21" spans="1:6">
      <c r="A21" s="27"/>
      <c r="B21" s="27"/>
      <c r="C21" s="27"/>
      <c r="D21" s="27"/>
      <c r="E21" s="27"/>
      <c r="F21" s="27"/>
    </row>
    <row r="22" spans="1:6">
      <c r="A22" s="27" t="s">
        <v>244</v>
      </c>
      <c r="B22" s="27"/>
      <c r="C22" s="27"/>
      <c r="D22" s="27"/>
      <c r="E22" s="27"/>
      <c r="F22" s="27"/>
    </row>
    <row r="23" spans="1:6">
      <c r="A23" s="27"/>
      <c r="B23" s="27"/>
      <c r="C23" s="27"/>
      <c r="D23" s="27"/>
      <c r="E23" s="27"/>
      <c r="F23" s="27"/>
    </row>
    <row r="24" spans="1:6">
      <c r="A24" s="27" t="s">
        <v>245</v>
      </c>
      <c r="B24" s="27"/>
      <c r="C24" s="27"/>
      <c r="D24" s="27"/>
      <c r="E24" s="27"/>
      <c r="F24" s="27"/>
    </row>
    <row r="25" spans="1:6">
      <c r="A25" s="27"/>
      <c r="B25" s="27"/>
      <c r="C25" s="27"/>
      <c r="D25" s="27"/>
      <c r="E25" s="27"/>
      <c r="F25" s="27"/>
    </row>
    <row r="26" spans="1:6">
      <c r="A26" s="1" t="s">
        <v>246</v>
      </c>
      <c r="B26" s="27"/>
      <c r="C26" s="27"/>
      <c r="D26" s="27"/>
      <c r="E26" s="27"/>
      <c r="F26" s="27"/>
    </row>
    <row r="27" spans="1:6">
      <c r="A27" s="1"/>
      <c r="B27" s="27"/>
      <c r="C27" s="27"/>
      <c r="D27" s="27"/>
      <c r="E27" s="27"/>
      <c r="F27" s="27"/>
    </row>
    <row r="28" spans="1:6">
      <c r="A28" s="1" t="s">
        <v>247</v>
      </c>
      <c r="B28" s="27"/>
      <c r="C28" s="27"/>
      <c r="D28" s="27"/>
      <c r="E28" s="27"/>
      <c r="F28" s="27"/>
    </row>
    <row r="29" spans="1:6">
      <c r="A29" s="1"/>
      <c r="B29" s="27"/>
      <c r="C29" s="27"/>
      <c r="D29" s="27"/>
      <c r="E29" s="27"/>
      <c r="F29" s="27"/>
    </row>
    <row r="30" spans="1:6">
      <c r="A30" s="1" t="s">
        <v>248</v>
      </c>
      <c r="B30" s="27"/>
      <c r="C30" s="27"/>
      <c r="D30" s="27"/>
      <c r="E30" s="27"/>
      <c r="F30" s="27"/>
    </row>
    <row r="31" spans="1:6">
      <c r="A31" s="27"/>
      <c r="B31" s="27"/>
      <c r="C31" s="27"/>
      <c r="D31" s="27"/>
      <c r="E31" s="27"/>
      <c r="F31" s="27"/>
    </row>
    <row r="32" spans="1:6">
      <c r="A32" s="28" t="s">
        <v>249</v>
      </c>
      <c r="B32" s="29"/>
      <c r="C32" s="29"/>
      <c r="D32" s="29"/>
      <c r="E32" s="29"/>
      <c r="F32" s="29"/>
    </row>
    <row r="33" spans="1:6">
      <c r="A33" s="29"/>
      <c r="B33" s="29"/>
      <c r="C33" s="29"/>
      <c r="D33" s="29"/>
      <c r="E33" s="29"/>
      <c r="F33" s="29"/>
    </row>
    <row r="34" spans="1:6">
      <c r="A34" s="28" t="s">
        <v>249</v>
      </c>
      <c r="B34" s="29"/>
      <c r="C34" s="29"/>
      <c r="D34" s="29"/>
      <c r="E34" s="29"/>
      <c r="F34" s="29"/>
    </row>
    <row r="35" spans="1:6">
      <c r="A35" s="29"/>
      <c r="B35" s="29"/>
      <c r="C35" s="29"/>
      <c r="D35" s="29"/>
      <c r="E35" s="29"/>
      <c r="F35" s="29"/>
    </row>
    <row r="36" spans="1:6">
      <c r="A36" s="28" t="s">
        <v>249</v>
      </c>
      <c r="B36" s="29"/>
      <c r="C36" s="29"/>
      <c r="D36" s="29"/>
      <c r="E36" s="29"/>
      <c r="F36" s="29"/>
    </row>
    <row r="37" spans="1:6">
      <c r="A37" s="29"/>
      <c r="B37" s="29"/>
      <c r="C37" s="29"/>
      <c r="D37" s="29"/>
      <c r="E37" s="29"/>
      <c r="F37" s="29"/>
    </row>
    <row r="38" spans="1:6">
      <c r="A38" s="28" t="s">
        <v>249</v>
      </c>
      <c r="B38" s="29"/>
      <c r="C38" s="29"/>
      <c r="D38" s="29"/>
      <c r="E38" s="29"/>
      <c r="F38" s="29"/>
    </row>
    <row r="39" spans="1:6">
      <c r="A39" s="27"/>
      <c r="B39" s="27"/>
      <c r="C39" s="27"/>
      <c r="D39" s="27"/>
      <c r="E39" s="27"/>
      <c r="F39" s="27"/>
    </row>
    <row r="40" spans="1:6">
      <c r="A40" s="27" t="s">
        <v>538</v>
      </c>
      <c r="B40" s="27"/>
      <c r="C40" s="27"/>
      <c r="D40" s="27"/>
      <c r="E40" s="27"/>
      <c r="F40" s="27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 t="s">
        <v>250</v>
      </c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30" t="s">
        <v>251</v>
      </c>
      <c r="F51" s="1"/>
    </row>
    <row r="52" spans="1:6">
      <c r="A52" s="1"/>
      <c r="B52" s="1"/>
      <c r="C52" s="1"/>
      <c r="D52" s="1"/>
      <c r="E52" s="31" t="s">
        <v>252</v>
      </c>
      <c r="F52" s="1"/>
    </row>
    <row r="53" spans="1:6">
      <c r="A53" s="1"/>
      <c r="B53" s="5" t="s">
        <v>253</v>
      </c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5" t="s">
        <v>217</v>
      </c>
      <c r="C55" s="1"/>
      <c r="D55" s="1"/>
      <c r="E55" s="1"/>
      <c r="F55" s="1"/>
    </row>
    <row r="56" spans="1:6">
      <c r="A56" s="1"/>
      <c r="B56" s="1"/>
      <c r="C56" s="1" t="s">
        <v>254</v>
      </c>
      <c r="D56" s="1"/>
      <c r="E56" s="32" t="s">
        <v>536</v>
      </c>
      <c r="F56" s="33"/>
    </row>
    <row r="57" spans="1:6">
      <c r="A57" s="1"/>
      <c r="B57" s="1"/>
      <c r="C57" s="1" t="s">
        <v>467</v>
      </c>
      <c r="D57" s="1"/>
      <c r="E57" s="32" t="s">
        <v>536</v>
      </c>
      <c r="F57" s="33"/>
    </row>
    <row r="58" spans="1:6">
      <c r="A58" s="1"/>
      <c r="B58" s="1"/>
      <c r="C58" s="1" t="s">
        <v>468</v>
      </c>
      <c r="D58" s="1"/>
      <c r="E58" s="32" t="s">
        <v>536</v>
      </c>
      <c r="F58" s="33"/>
    </row>
    <row r="59" spans="1:6">
      <c r="A59" s="1"/>
      <c r="B59" s="1"/>
      <c r="C59" s="1" t="s">
        <v>469</v>
      </c>
      <c r="D59" s="1"/>
      <c r="E59" s="32" t="s">
        <v>536</v>
      </c>
      <c r="F59" s="33"/>
    </row>
    <row r="60" spans="1:6">
      <c r="A60" s="1"/>
      <c r="B60" s="1"/>
      <c r="C60" s="1" t="s">
        <v>470</v>
      </c>
      <c r="D60" s="1"/>
      <c r="E60" s="32" t="s">
        <v>536</v>
      </c>
      <c r="F60" s="33"/>
    </row>
    <row r="61" spans="1:6">
      <c r="A61" s="1"/>
      <c r="B61" s="1"/>
      <c r="C61" s="1"/>
      <c r="D61" s="1"/>
      <c r="E61" s="32"/>
      <c r="F61" s="33"/>
    </row>
    <row r="62" spans="1:6">
      <c r="A62" s="1"/>
      <c r="B62" s="1"/>
      <c r="C62" s="34" t="s">
        <v>171</v>
      </c>
      <c r="D62" s="1"/>
      <c r="E62" s="33"/>
      <c r="F62" s="32" t="s">
        <v>536</v>
      </c>
    </row>
    <row r="63" spans="1:6">
      <c r="A63" s="1"/>
      <c r="B63" s="1"/>
      <c r="C63" s="1"/>
      <c r="D63" s="1"/>
      <c r="E63" s="33"/>
      <c r="F63" s="33"/>
    </row>
    <row r="64" spans="1:6">
      <c r="A64" s="1"/>
      <c r="B64" s="5" t="s">
        <v>471</v>
      </c>
      <c r="C64" s="1"/>
      <c r="D64" s="1"/>
      <c r="E64" s="33"/>
      <c r="F64" s="33"/>
    </row>
    <row r="65" spans="1:6">
      <c r="A65" s="1"/>
      <c r="B65" s="1"/>
      <c r="C65" s="1" t="s">
        <v>254</v>
      </c>
      <c r="D65" s="1"/>
      <c r="E65" s="32" t="s">
        <v>536</v>
      </c>
      <c r="F65" s="33"/>
    </row>
    <row r="66" spans="1:6">
      <c r="A66" s="1"/>
      <c r="B66" s="1"/>
      <c r="C66" s="1" t="s">
        <v>467</v>
      </c>
      <c r="D66" s="1"/>
      <c r="E66" s="32" t="s">
        <v>536</v>
      </c>
      <c r="F66" s="33"/>
    </row>
    <row r="67" spans="1:6">
      <c r="A67" s="1"/>
      <c r="B67" s="1"/>
      <c r="C67" s="1" t="s">
        <v>468</v>
      </c>
      <c r="D67" s="1"/>
      <c r="E67" s="32" t="s">
        <v>536</v>
      </c>
      <c r="F67" s="33"/>
    </row>
    <row r="68" spans="1:6">
      <c r="A68" s="1"/>
      <c r="B68" s="1"/>
      <c r="C68" s="1" t="s">
        <v>469</v>
      </c>
      <c r="D68" s="1"/>
      <c r="E68" s="32" t="s">
        <v>536</v>
      </c>
      <c r="F68" s="33"/>
    </row>
    <row r="69" spans="1:6">
      <c r="A69" s="1"/>
      <c r="B69" s="1"/>
      <c r="C69" s="1" t="s">
        <v>470</v>
      </c>
      <c r="D69" s="1"/>
      <c r="E69" s="32" t="s">
        <v>536</v>
      </c>
      <c r="F69" s="33"/>
    </row>
    <row r="70" spans="1:6">
      <c r="A70" s="1"/>
      <c r="B70" s="1"/>
      <c r="C70" s="1"/>
      <c r="D70" s="1"/>
      <c r="E70" s="32"/>
      <c r="F70" s="33"/>
    </row>
    <row r="71" spans="1:6">
      <c r="A71" s="1"/>
      <c r="B71" s="1"/>
      <c r="C71" s="34" t="s">
        <v>178</v>
      </c>
      <c r="D71" s="1"/>
      <c r="E71" s="33"/>
      <c r="F71" s="32" t="s">
        <v>536</v>
      </c>
    </row>
    <row r="72" spans="1:6">
      <c r="A72" s="1"/>
      <c r="B72" s="1"/>
      <c r="C72" s="1"/>
      <c r="D72" s="1"/>
      <c r="E72" s="33"/>
      <c r="F72" s="33"/>
    </row>
    <row r="73" spans="1:6">
      <c r="A73" s="1"/>
      <c r="B73" s="5" t="s">
        <v>472</v>
      </c>
      <c r="C73" s="1"/>
      <c r="D73" s="1"/>
      <c r="E73" s="33"/>
      <c r="F73" s="33"/>
    </row>
    <row r="74" spans="1:6">
      <c r="A74" s="1"/>
      <c r="B74" s="1"/>
      <c r="C74" s="1" t="s">
        <v>254</v>
      </c>
      <c r="D74" s="1"/>
      <c r="E74" s="32" t="s">
        <v>536</v>
      </c>
      <c r="F74" s="33"/>
    </row>
    <row r="75" spans="1:6">
      <c r="A75" s="1"/>
      <c r="B75" s="1"/>
      <c r="C75" s="1" t="s">
        <v>467</v>
      </c>
      <c r="D75" s="1"/>
      <c r="E75" s="32" t="s">
        <v>536</v>
      </c>
      <c r="F75" s="33"/>
    </row>
    <row r="76" spans="1:6">
      <c r="A76" s="1"/>
      <c r="B76" s="1"/>
      <c r="C76" s="1" t="s">
        <v>468</v>
      </c>
      <c r="D76" s="1"/>
      <c r="E76" s="32" t="s">
        <v>536</v>
      </c>
      <c r="F76" s="33"/>
    </row>
    <row r="77" spans="1:6">
      <c r="A77" s="1"/>
      <c r="B77" s="1"/>
      <c r="C77" s="1" t="s">
        <v>469</v>
      </c>
      <c r="D77" s="1"/>
      <c r="E77" s="32" t="s">
        <v>536</v>
      </c>
      <c r="F77" s="33"/>
    </row>
    <row r="78" spans="1:6">
      <c r="A78" s="1"/>
      <c r="B78" s="1"/>
      <c r="C78" s="1" t="s">
        <v>470</v>
      </c>
      <c r="D78" s="1"/>
      <c r="E78" s="32" t="s">
        <v>536</v>
      </c>
      <c r="F78" s="33"/>
    </row>
    <row r="79" spans="1:6">
      <c r="A79" s="1"/>
      <c r="B79" s="1"/>
      <c r="C79" s="1"/>
      <c r="D79" s="1"/>
      <c r="E79" s="32"/>
      <c r="F79" s="33"/>
    </row>
    <row r="80" spans="1:6">
      <c r="A80" s="1"/>
      <c r="B80" s="1"/>
      <c r="C80" s="34" t="s">
        <v>473</v>
      </c>
      <c r="D80" s="1"/>
      <c r="E80" s="33" t="s">
        <v>9</v>
      </c>
      <c r="F80" s="32" t="s">
        <v>536</v>
      </c>
    </row>
    <row r="81" spans="1:6">
      <c r="A81" s="1"/>
      <c r="B81" s="1"/>
      <c r="C81" s="1"/>
      <c r="D81" s="1"/>
      <c r="E81" s="33"/>
      <c r="F81" s="33"/>
    </row>
    <row r="82" spans="1:6">
      <c r="A82" s="1"/>
      <c r="B82" s="27" t="s">
        <v>443</v>
      </c>
      <c r="C82" s="27"/>
      <c r="D82" s="1"/>
      <c r="E82" s="33"/>
      <c r="F82" s="33"/>
    </row>
    <row r="83" spans="1:6">
      <c r="A83" s="1"/>
      <c r="B83" s="1"/>
      <c r="C83" s="1" t="s">
        <v>254</v>
      </c>
      <c r="D83" s="1"/>
      <c r="E83" s="32" t="s">
        <v>536</v>
      </c>
      <c r="F83" s="33"/>
    </row>
    <row r="84" spans="1:6">
      <c r="A84" s="1"/>
      <c r="B84" s="1"/>
      <c r="C84" s="1" t="s">
        <v>467</v>
      </c>
      <c r="D84" s="1"/>
      <c r="E84" s="32" t="s">
        <v>536</v>
      </c>
      <c r="F84" s="33"/>
    </row>
    <row r="85" spans="1:6">
      <c r="A85" s="1"/>
      <c r="B85" s="1"/>
      <c r="C85" s="1" t="s">
        <v>468</v>
      </c>
      <c r="D85" s="1"/>
      <c r="E85" s="32" t="s">
        <v>536</v>
      </c>
      <c r="F85" s="33"/>
    </row>
    <row r="86" spans="1:6">
      <c r="A86" s="1"/>
      <c r="B86" s="1"/>
      <c r="C86" s="1" t="s">
        <v>469</v>
      </c>
      <c r="D86" s="1"/>
      <c r="E86" s="32" t="s">
        <v>536</v>
      </c>
      <c r="F86" s="33"/>
    </row>
    <row r="87" spans="1:6">
      <c r="A87" s="1"/>
      <c r="B87" s="1"/>
      <c r="C87" s="1" t="s">
        <v>470</v>
      </c>
      <c r="D87" s="1"/>
      <c r="E87" s="32" t="s">
        <v>536</v>
      </c>
      <c r="F87" s="33"/>
    </row>
    <row r="88" spans="1:6">
      <c r="A88" s="1"/>
      <c r="B88" s="1"/>
      <c r="C88" s="1"/>
      <c r="D88" s="1"/>
      <c r="E88" s="32"/>
      <c r="F88" s="33"/>
    </row>
    <row r="89" spans="1:6">
      <c r="A89" s="1"/>
      <c r="B89" s="1"/>
      <c r="C89" s="35" t="s">
        <v>474</v>
      </c>
      <c r="D89" s="1"/>
      <c r="E89" s="33" t="s">
        <v>9</v>
      </c>
      <c r="F89" s="32" t="s">
        <v>536</v>
      </c>
    </row>
    <row r="90" spans="1:6">
      <c r="A90" s="1"/>
      <c r="B90" s="1"/>
      <c r="C90" s="1"/>
      <c r="D90" s="1"/>
      <c r="E90" s="33"/>
      <c r="F90" s="33"/>
    </row>
    <row r="91" spans="1:6">
      <c r="A91" s="1"/>
      <c r="B91" s="1"/>
      <c r="C91" s="1"/>
      <c r="D91" s="1"/>
      <c r="E91" s="33"/>
      <c r="F91" s="33"/>
    </row>
    <row r="92" spans="1:6">
      <c r="A92" s="1"/>
      <c r="B92" s="1"/>
      <c r="C92" s="34" t="s">
        <v>475</v>
      </c>
      <c r="D92" s="1"/>
      <c r="E92" s="33"/>
      <c r="F92" s="32" t="s">
        <v>536</v>
      </c>
    </row>
    <row r="93" spans="1:6">
      <c r="A93" s="1"/>
      <c r="B93" s="1"/>
      <c r="C93" s="1"/>
      <c r="D93" s="1"/>
      <c r="E93" s="33"/>
      <c r="F93" s="33"/>
    </row>
    <row r="94" spans="1:6">
      <c r="A94" s="1"/>
      <c r="B94" s="1" t="s">
        <v>476</v>
      </c>
      <c r="C94" s="1"/>
      <c r="D94" s="1"/>
      <c r="E94" s="33"/>
      <c r="F94" s="33"/>
    </row>
    <row r="95" spans="1:6">
      <c r="A95" s="1"/>
      <c r="B95" s="1"/>
      <c r="C95" s="1"/>
      <c r="D95" s="1"/>
      <c r="E95" s="33"/>
      <c r="F95" s="33"/>
    </row>
    <row r="96" spans="1:6">
      <c r="A96" s="1"/>
      <c r="B96" s="1"/>
      <c r="C96" s="1"/>
      <c r="D96" s="1"/>
      <c r="E96" s="33"/>
      <c r="F96" s="33"/>
    </row>
    <row r="97" spans="1:6">
      <c r="A97" s="1"/>
      <c r="B97" s="1"/>
      <c r="C97" s="1"/>
      <c r="D97" s="1"/>
      <c r="E97" s="33"/>
      <c r="F97" s="33"/>
    </row>
    <row r="98" spans="1:6">
      <c r="A98" s="1"/>
      <c r="B98" s="1"/>
      <c r="C98" s="1"/>
      <c r="D98" s="1"/>
      <c r="E98" s="33"/>
      <c r="F98" s="33"/>
    </row>
    <row r="99" spans="1:6">
      <c r="A99" s="1"/>
      <c r="B99" s="1"/>
      <c r="C99" s="1"/>
      <c r="D99" s="1"/>
      <c r="E99" s="33"/>
      <c r="F99" s="33"/>
    </row>
    <row r="100" spans="1:6">
      <c r="A100" s="1"/>
      <c r="B100" s="1"/>
      <c r="C100" s="1"/>
      <c r="D100" s="1"/>
      <c r="E100" s="33"/>
      <c r="F100" s="33"/>
    </row>
    <row r="101" spans="1:6">
      <c r="A101" s="1"/>
      <c r="B101" s="1"/>
      <c r="C101" s="1"/>
      <c r="D101" s="1"/>
      <c r="E101" s="36" t="s">
        <v>251</v>
      </c>
      <c r="F101" s="33"/>
    </row>
    <row r="102" spans="1:6">
      <c r="A102" s="1"/>
      <c r="B102" s="1"/>
      <c r="C102" s="1"/>
      <c r="D102" s="1"/>
      <c r="E102" s="37" t="s">
        <v>252</v>
      </c>
      <c r="F102" s="33"/>
    </row>
    <row r="103" spans="1:6">
      <c r="A103" s="1"/>
      <c r="B103" s="5" t="s">
        <v>200</v>
      </c>
      <c r="C103" s="1"/>
      <c r="D103" s="1"/>
      <c r="E103" s="1"/>
      <c r="F103" s="33"/>
    </row>
    <row r="104" spans="1:6">
      <c r="A104" s="1"/>
      <c r="B104" s="1"/>
      <c r="C104" s="1"/>
      <c r="D104" s="1"/>
      <c r="E104" s="33"/>
      <c r="F104" s="33"/>
    </row>
    <row r="105" spans="1:6">
      <c r="A105" s="1"/>
      <c r="B105" s="1"/>
      <c r="C105" s="1" t="s">
        <v>467</v>
      </c>
      <c r="D105" s="1"/>
      <c r="E105" s="32" t="s">
        <v>536</v>
      </c>
      <c r="F105" s="33"/>
    </row>
    <row r="106" spans="1:6">
      <c r="A106" s="1"/>
      <c r="B106" s="1"/>
      <c r="C106" s="1"/>
      <c r="D106" s="1"/>
      <c r="E106" s="33"/>
      <c r="F106" s="33"/>
    </row>
    <row r="107" spans="1:6">
      <c r="A107" s="1"/>
      <c r="B107" s="1"/>
      <c r="C107" s="34" t="s">
        <v>477</v>
      </c>
      <c r="D107" s="1"/>
      <c r="E107" s="33"/>
      <c r="F107" s="33" t="str">
        <f>E105</f>
        <v xml:space="preserve">     _________</v>
      </c>
    </row>
    <row r="108" spans="1:6">
      <c r="A108" s="1"/>
      <c r="B108" s="1"/>
      <c r="C108" s="1"/>
      <c r="D108" s="1"/>
      <c r="E108" s="33"/>
      <c r="F108" s="33"/>
    </row>
    <row r="109" spans="1:6">
      <c r="A109" s="1"/>
      <c r="B109" s="1" t="s">
        <v>478</v>
      </c>
      <c r="C109" s="1"/>
      <c r="D109" s="1"/>
      <c r="E109" s="33"/>
      <c r="F109" s="33"/>
    </row>
    <row r="110" spans="1:6">
      <c r="A110" s="1"/>
      <c r="B110" s="1"/>
      <c r="C110" s="1"/>
      <c r="D110" s="1"/>
      <c r="E110" s="33"/>
      <c r="F110" s="33"/>
    </row>
    <row r="111" spans="1:6">
      <c r="A111" s="1"/>
      <c r="B111" s="1"/>
      <c r="C111" s="1"/>
      <c r="D111" s="1"/>
      <c r="E111" s="33"/>
      <c r="F111" s="33"/>
    </row>
    <row r="112" spans="1:6">
      <c r="A112" s="1"/>
      <c r="B112" s="5" t="s">
        <v>204</v>
      </c>
      <c r="C112" s="1"/>
      <c r="D112" s="1"/>
      <c r="E112" s="33"/>
      <c r="F112" s="33"/>
    </row>
    <row r="113" spans="1:6">
      <c r="A113" s="1"/>
      <c r="B113" s="1"/>
      <c r="C113" s="1"/>
      <c r="D113" s="1"/>
      <c r="E113" s="33"/>
      <c r="F113" s="33"/>
    </row>
    <row r="114" spans="1:6">
      <c r="A114" s="1"/>
      <c r="B114" s="1"/>
      <c r="C114" s="1" t="s">
        <v>254</v>
      </c>
      <c r="D114" s="1"/>
      <c r="E114" s="32" t="s">
        <v>536</v>
      </c>
      <c r="F114" s="33"/>
    </row>
    <row r="115" spans="1:6">
      <c r="A115" s="1"/>
      <c r="B115" s="1"/>
      <c r="C115" s="1" t="s">
        <v>467</v>
      </c>
      <c r="D115" s="1"/>
      <c r="E115" s="32" t="s">
        <v>536</v>
      </c>
      <c r="F115" s="33"/>
    </row>
    <row r="116" spans="1:6">
      <c r="A116" s="1"/>
      <c r="B116" s="1"/>
      <c r="C116" s="1"/>
      <c r="D116" s="1"/>
      <c r="E116" s="33"/>
      <c r="F116" s="33"/>
    </row>
    <row r="117" spans="1:6">
      <c r="A117" s="1"/>
      <c r="B117" s="1"/>
      <c r="C117" s="34" t="s">
        <v>479</v>
      </c>
      <c r="D117" s="1"/>
      <c r="E117" s="33"/>
      <c r="F117" s="32" t="s">
        <v>536</v>
      </c>
    </row>
    <row r="118" spans="1:6">
      <c r="A118" s="1"/>
      <c r="B118" s="1"/>
      <c r="C118" s="1"/>
      <c r="D118" s="1"/>
      <c r="E118" s="33"/>
      <c r="F118" s="33"/>
    </row>
    <row r="119" spans="1:6">
      <c r="A119" s="1"/>
      <c r="B119" s="1" t="s">
        <v>480</v>
      </c>
      <c r="C119" s="1"/>
      <c r="D119" s="1"/>
      <c r="E119" s="33"/>
      <c r="F119" s="33"/>
    </row>
    <row r="120" spans="1:6">
      <c r="A120" s="1"/>
      <c r="B120" s="1"/>
      <c r="C120" s="1"/>
      <c r="D120" s="1"/>
      <c r="E120" s="33"/>
      <c r="F120" s="33"/>
    </row>
    <row r="121" spans="1:6">
      <c r="A121" s="1"/>
      <c r="B121" s="1"/>
      <c r="C121" s="1"/>
      <c r="D121" s="1"/>
      <c r="E121" s="32"/>
      <c r="F121" s="33"/>
    </row>
    <row r="122" spans="1:6">
      <c r="A122" s="1"/>
      <c r="B122" s="5" t="s">
        <v>481</v>
      </c>
      <c r="C122" s="1"/>
      <c r="D122" s="1"/>
      <c r="E122" s="33"/>
      <c r="F122" s="33"/>
    </row>
    <row r="123" spans="1:6">
      <c r="A123" s="1"/>
      <c r="B123" s="1"/>
      <c r="C123" s="1"/>
      <c r="D123" s="1"/>
      <c r="E123" s="33"/>
      <c r="F123" s="33"/>
    </row>
    <row r="124" spans="1:6">
      <c r="A124" s="1"/>
      <c r="B124" s="1"/>
      <c r="C124" s="1" t="s">
        <v>254</v>
      </c>
      <c r="D124" s="1"/>
      <c r="E124" s="32" t="s">
        <v>536</v>
      </c>
      <c r="F124" s="33"/>
    </row>
    <row r="125" spans="1:6">
      <c r="A125" s="1"/>
      <c r="B125" s="1"/>
      <c r="C125" s="1"/>
      <c r="D125" s="1"/>
      <c r="E125" s="33"/>
      <c r="F125" s="33"/>
    </row>
    <row r="126" spans="1:6">
      <c r="A126" s="1"/>
      <c r="B126" s="1"/>
      <c r="C126" s="34" t="s">
        <v>482</v>
      </c>
      <c r="D126" s="1"/>
      <c r="E126" s="33"/>
      <c r="F126" s="33" t="str">
        <f>E124</f>
        <v xml:space="preserve">     _________</v>
      </c>
    </row>
    <row r="127" spans="1:6">
      <c r="A127" s="1"/>
      <c r="B127" s="1"/>
      <c r="C127" s="1"/>
      <c r="D127" s="1"/>
      <c r="E127" s="33"/>
      <c r="F127" s="33"/>
    </row>
    <row r="128" spans="1:6">
      <c r="A128" s="1"/>
      <c r="B128" s="1" t="s">
        <v>483</v>
      </c>
      <c r="C128" s="1"/>
      <c r="D128" s="1"/>
      <c r="E128" s="33"/>
      <c r="F128" s="33"/>
    </row>
    <row r="129" spans="1:6">
      <c r="A129" s="1"/>
      <c r="B129" s="1"/>
      <c r="C129" s="1"/>
      <c r="D129" s="1"/>
      <c r="E129" s="33"/>
      <c r="F129" s="33"/>
    </row>
    <row r="130" spans="1:6">
      <c r="A130" s="1"/>
      <c r="B130" s="1"/>
      <c r="C130" s="1"/>
      <c r="D130" s="1"/>
      <c r="E130" s="32"/>
      <c r="F130" s="33"/>
    </row>
    <row r="131" spans="1:6">
      <c r="A131" s="1"/>
      <c r="B131" s="5" t="s">
        <v>210</v>
      </c>
      <c r="C131" s="1"/>
      <c r="D131" s="1"/>
      <c r="E131" s="33"/>
      <c r="F131" s="33"/>
    </row>
    <row r="132" spans="1:6">
      <c r="A132" s="1"/>
      <c r="B132" s="1"/>
      <c r="C132" s="1"/>
      <c r="D132" s="1"/>
      <c r="E132" s="33"/>
      <c r="F132" s="33"/>
    </row>
    <row r="133" spans="1:6">
      <c r="A133" s="1"/>
      <c r="B133" s="1"/>
      <c r="C133" s="1" t="s">
        <v>254</v>
      </c>
      <c r="D133" s="1"/>
      <c r="E133" s="32" t="s">
        <v>536</v>
      </c>
      <c r="F133" s="33"/>
    </row>
    <row r="134" spans="1:6">
      <c r="A134" s="1"/>
      <c r="B134" s="1"/>
      <c r="C134" s="1"/>
      <c r="D134" s="1"/>
      <c r="E134" s="33"/>
      <c r="F134" s="33"/>
    </row>
    <row r="135" spans="1:6">
      <c r="A135" s="1"/>
      <c r="B135" s="1"/>
      <c r="C135" s="34" t="s">
        <v>484</v>
      </c>
      <c r="D135" s="1"/>
      <c r="E135" s="33"/>
      <c r="F135" s="33" t="str">
        <f>E133</f>
        <v xml:space="preserve">     _________</v>
      </c>
    </row>
    <row r="136" spans="1:6">
      <c r="A136" s="1"/>
      <c r="B136" s="1"/>
      <c r="C136" s="1"/>
      <c r="D136" s="1"/>
      <c r="E136" s="33"/>
      <c r="F136" s="33"/>
    </row>
    <row r="137" spans="1:6">
      <c r="A137" s="1"/>
      <c r="B137" s="1" t="s">
        <v>485</v>
      </c>
      <c r="C137" s="1"/>
      <c r="D137" s="1"/>
      <c r="E137" s="32"/>
      <c r="F137" s="33"/>
    </row>
    <row r="138" spans="1:6">
      <c r="A138" s="1"/>
      <c r="B138" s="1"/>
      <c r="C138" s="1"/>
      <c r="D138" s="1"/>
      <c r="E138" s="32"/>
      <c r="F138" s="33"/>
    </row>
    <row r="139" spans="1:6">
      <c r="A139" s="1"/>
      <c r="B139" s="5" t="s">
        <v>442</v>
      </c>
      <c r="C139" s="1"/>
      <c r="D139" s="1"/>
      <c r="E139" s="32"/>
      <c r="F139" s="33"/>
    </row>
    <row r="140" spans="1:6">
      <c r="A140" s="1"/>
      <c r="B140" s="1"/>
      <c r="C140" s="1" t="s">
        <v>254</v>
      </c>
      <c r="D140" s="1"/>
      <c r="E140" s="32" t="s">
        <v>536</v>
      </c>
      <c r="F140" s="33"/>
    </row>
    <row r="141" spans="1:6">
      <c r="A141" s="1"/>
      <c r="B141" s="1"/>
      <c r="C141" s="1" t="s">
        <v>467</v>
      </c>
      <c r="D141" s="1"/>
      <c r="E141" s="32" t="s">
        <v>536</v>
      </c>
      <c r="F141" s="33"/>
    </row>
    <row r="142" spans="1:6">
      <c r="A142" s="1"/>
      <c r="B142" s="1"/>
      <c r="C142" s="1" t="s">
        <v>468</v>
      </c>
      <c r="D142" s="1"/>
      <c r="E142" s="32" t="s">
        <v>536</v>
      </c>
      <c r="F142" s="33"/>
    </row>
    <row r="143" spans="1:6">
      <c r="A143" s="1"/>
      <c r="B143" s="1"/>
      <c r="C143" s="1" t="s">
        <v>469</v>
      </c>
      <c r="D143" s="1"/>
      <c r="E143" s="32" t="s">
        <v>536</v>
      </c>
      <c r="F143" s="33"/>
    </row>
    <row r="144" spans="1:6">
      <c r="A144" s="1"/>
      <c r="B144" s="1"/>
      <c r="C144" s="1" t="s">
        <v>470</v>
      </c>
      <c r="D144" s="1"/>
      <c r="E144" s="32" t="s">
        <v>536</v>
      </c>
      <c r="F144" s="33"/>
    </row>
    <row r="145" spans="1:6">
      <c r="A145" s="1"/>
      <c r="B145" s="1"/>
      <c r="C145" s="1"/>
      <c r="D145" s="1"/>
      <c r="E145" s="32"/>
      <c r="F145" s="33"/>
    </row>
    <row r="146" spans="1:6">
      <c r="A146" s="1"/>
      <c r="B146" s="1"/>
      <c r="C146" s="34" t="s">
        <v>486</v>
      </c>
      <c r="D146" s="1"/>
      <c r="E146" s="32"/>
      <c r="F146" s="32" t="s">
        <v>536</v>
      </c>
    </row>
    <row r="147" spans="1:6">
      <c r="A147" s="1"/>
      <c r="B147" s="1"/>
      <c r="C147" s="34"/>
      <c r="D147" s="1"/>
      <c r="E147" s="32"/>
      <c r="F147" s="33"/>
    </row>
    <row r="148" spans="1:6">
      <c r="A148" s="1"/>
      <c r="B148" s="1" t="s">
        <v>487</v>
      </c>
      <c r="C148" s="1"/>
      <c r="D148" s="1"/>
      <c r="E148" s="32"/>
      <c r="F148" s="33"/>
    </row>
    <row r="149" spans="1:6">
      <c r="A149" s="1"/>
      <c r="B149" s="1"/>
      <c r="C149" s="1"/>
      <c r="D149" s="1"/>
      <c r="E149" s="33"/>
      <c r="F149" s="33"/>
    </row>
    <row r="150" spans="1:6">
      <c r="A150" s="1"/>
      <c r="B150" s="1"/>
      <c r="C150" s="1"/>
      <c r="D150" s="1"/>
      <c r="E150" s="33"/>
      <c r="F150" s="33"/>
    </row>
    <row r="151" spans="1:6">
      <c r="A151" s="1"/>
      <c r="B151" s="1"/>
      <c r="C151" s="1"/>
      <c r="D151" s="1"/>
      <c r="E151" s="36" t="s">
        <v>251</v>
      </c>
      <c r="F151" s="33"/>
    </row>
    <row r="152" spans="1:6">
      <c r="A152" s="1"/>
      <c r="B152" s="1"/>
      <c r="C152" s="1"/>
      <c r="D152" s="1"/>
      <c r="E152" s="37" t="s">
        <v>252</v>
      </c>
      <c r="F152" s="33"/>
    </row>
    <row r="153" spans="1:6">
      <c r="A153" s="1"/>
      <c r="B153" s="5" t="s">
        <v>488</v>
      </c>
      <c r="C153" s="1"/>
      <c r="D153" s="1"/>
      <c r="E153" s="1"/>
      <c r="F153" s="33"/>
    </row>
    <row r="154" spans="1:6">
      <c r="A154" s="1"/>
      <c r="B154" s="1"/>
      <c r="C154" s="1"/>
      <c r="D154" s="1"/>
      <c r="E154" s="32"/>
      <c r="F154" s="33"/>
    </row>
    <row r="155" spans="1:6">
      <c r="A155" s="1"/>
      <c r="B155" s="5" t="s">
        <v>217</v>
      </c>
      <c r="C155" s="1"/>
      <c r="D155" s="1"/>
      <c r="E155" s="32"/>
      <c r="F155" s="33"/>
    </row>
    <row r="156" spans="1:6">
      <c r="A156" s="1"/>
      <c r="B156" s="1"/>
      <c r="C156" s="1" t="s">
        <v>254</v>
      </c>
      <c r="D156" s="1"/>
      <c r="E156" s="32" t="s">
        <v>536</v>
      </c>
      <c r="F156" s="33"/>
    </row>
    <row r="157" spans="1:6">
      <c r="A157" s="1"/>
      <c r="B157" s="1"/>
      <c r="C157" s="1" t="s">
        <v>467</v>
      </c>
      <c r="D157" s="1"/>
      <c r="E157" s="32" t="s">
        <v>536</v>
      </c>
      <c r="F157" s="33"/>
    </row>
    <row r="158" spans="1:6">
      <c r="A158" s="1"/>
      <c r="B158" s="1"/>
      <c r="C158" s="1" t="s">
        <v>468</v>
      </c>
      <c r="D158" s="1"/>
      <c r="E158" s="32" t="s">
        <v>536</v>
      </c>
      <c r="F158" s="33"/>
    </row>
    <row r="159" spans="1:6">
      <c r="A159" s="1"/>
      <c r="B159" s="1"/>
      <c r="C159" s="1" t="s">
        <v>469</v>
      </c>
      <c r="D159" s="1"/>
      <c r="E159" s="32" t="s">
        <v>536</v>
      </c>
      <c r="F159" s="33"/>
    </row>
    <row r="160" spans="1:6">
      <c r="A160" s="1"/>
      <c r="B160" s="1"/>
      <c r="C160" s="1" t="s">
        <v>470</v>
      </c>
      <c r="D160" s="1"/>
      <c r="E160" s="32" t="s">
        <v>536</v>
      </c>
      <c r="F160" s="33"/>
    </row>
    <row r="161" spans="1:6">
      <c r="A161" s="1"/>
      <c r="B161" s="1"/>
      <c r="C161" s="1"/>
      <c r="D161" s="1"/>
      <c r="E161" s="32"/>
      <c r="F161" s="33"/>
    </row>
    <row r="162" spans="1:6">
      <c r="A162" s="1"/>
      <c r="B162" s="1"/>
      <c r="C162" s="34" t="s">
        <v>171</v>
      </c>
      <c r="D162" s="1"/>
      <c r="E162" s="33"/>
      <c r="F162" s="32" t="s">
        <v>536</v>
      </c>
    </row>
    <row r="163" spans="1:6">
      <c r="A163" s="1"/>
      <c r="B163" s="1"/>
      <c r="C163" s="1"/>
      <c r="D163" s="1"/>
      <c r="E163" s="33"/>
      <c r="F163" s="33"/>
    </row>
    <row r="164" spans="1:6">
      <c r="A164" s="1"/>
      <c r="B164" s="5" t="s">
        <v>489</v>
      </c>
      <c r="C164" s="1"/>
      <c r="D164" s="1"/>
      <c r="E164" s="33"/>
      <c r="F164" s="33"/>
    </row>
    <row r="165" spans="1:6">
      <c r="A165" s="1"/>
      <c r="B165" s="1"/>
      <c r="C165" s="1" t="s">
        <v>467</v>
      </c>
      <c r="D165" s="1"/>
      <c r="E165" s="32" t="s">
        <v>536</v>
      </c>
      <c r="F165" s="33"/>
    </row>
    <row r="166" spans="1:6">
      <c r="A166" s="1"/>
      <c r="B166" s="1"/>
      <c r="C166" s="1" t="s">
        <v>468</v>
      </c>
      <c r="D166" s="1"/>
      <c r="E166" s="32" t="s">
        <v>536</v>
      </c>
      <c r="F166" s="33"/>
    </row>
    <row r="167" spans="1:6">
      <c r="A167" s="1"/>
      <c r="B167" s="1"/>
      <c r="C167" s="1" t="s">
        <v>470</v>
      </c>
      <c r="D167" s="1"/>
      <c r="E167" s="32" t="s">
        <v>536</v>
      </c>
      <c r="F167" s="33"/>
    </row>
    <row r="168" spans="1:6">
      <c r="A168" s="1"/>
      <c r="B168" s="1"/>
      <c r="C168" s="1"/>
      <c r="D168" s="1"/>
      <c r="E168" s="32"/>
      <c r="F168" s="33"/>
    </row>
    <row r="169" spans="1:6">
      <c r="A169" s="1"/>
      <c r="B169" s="1"/>
      <c r="C169" s="34" t="s">
        <v>441</v>
      </c>
      <c r="D169" s="1"/>
      <c r="E169" s="32"/>
      <c r="F169" s="32" t="s">
        <v>536</v>
      </c>
    </row>
    <row r="170" spans="1:6">
      <c r="A170" s="1"/>
      <c r="B170" s="1"/>
      <c r="C170" s="1"/>
      <c r="D170" s="1"/>
      <c r="E170" s="32"/>
      <c r="F170" s="33"/>
    </row>
    <row r="171" spans="1:6">
      <c r="A171" s="1"/>
      <c r="B171" s="1"/>
      <c r="C171" s="34" t="s">
        <v>490</v>
      </c>
      <c r="D171" s="1"/>
      <c r="E171" s="33"/>
      <c r="F171" s="32" t="s">
        <v>536</v>
      </c>
    </row>
    <row r="172" spans="1:6">
      <c r="A172" s="1"/>
      <c r="B172" s="1"/>
      <c r="C172" s="1"/>
      <c r="D172" s="1"/>
      <c r="E172" s="33"/>
      <c r="F172" s="33"/>
    </row>
    <row r="173" spans="1:6">
      <c r="A173" s="1"/>
      <c r="B173" s="1" t="s">
        <v>491</v>
      </c>
      <c r="C173" s="1"/>
      <c r="D173" s="1"/>
      <c r="E173" s="33"/>
      <c r="F173" s="33"/>
    </row>
    <row r="174" spans="1:6">
      <c r="A174" s="1"/>
      <c r="B174" s="1"/>
      <c r="C174" s="1"/>
      <c r="D174" s="1"/>
      <c r="E174" s="33"/>
      <c r="F174" s="33"/>
    </row>
    <row r="175" spans="1:6">
      <c r="A175" s="1"/>
      <c r="B175" s="35" t="s">
        <v>492</v>
      </c>
      <c r="C175" s="27"/>
      <c r="D175" s="1"/>
      <c r="E175" s="32"/>
      <c r="F175" s="33"/>
    </row>
    <row r="176" spans="1:6">
      <c r="A176" s="1"/>
      <c r="B176" s="1"/>
      <c r="C176" s="1" t="s">
        <v>254</v>
      </c>
      <c r="D176" s="1"/>
      <c r="E176" s="32" t="s">
        <v>536</v>
      </c>
      <c r="F176" s="33"/>
    </row>
    <row r="177" spans="1:6">
      <c r="A177" s="1"/>
      <c r="B177" s="1"/>
      <c r="C177" s="1" t="s">
        <v>467</v>
      </c>
      <c r="D177" s="1"/>
      <c r="E177" s="32" t="s">
        <v>536</v>
      </c>
      <c r="F177" s="33"/>
    </row>
    <row r="178" spans="1:6">
      <c r="A178" s="1"/>
      <c r="B178" s="1"/>
      <c r="C178" s="1" t="s">
        <v>468</v>
      </c>
      <c r="D178" s="1"/>
      <c r="E178" s="32" t="s">
        <v>536</v>
      </c>
      <c r="F178" s="33"/>
    </row>
    <row r="179" spans="1:6">
      <c r="A179" s="1"/>
      <c r="B179" s="1"/>
      <c r="C179" s="1" t="s">
        <v>469</v>
      </c>
      <c r="D179" s="1"/>
      <c r="E179" s="32" t="s">
        <v>536</v>
      </c>
      <c r="F179" s="33"/>
    </row>
    <row r="180" spans="1:6">
      <c r="A180" s="1"/>
      <c r="B180" s="1"/>
      <c r="C180" s="1" t="s">
        <v>470</v>
      </c>
      <c r="D180" s="1"/>
      <c r="E180" s="32" t="s">
        <v>536</v>
      </c>
      <c r="F180" s="33"/>
    </row>
    <row r="181" spans="1:6">
      <c r="A181" s="1"/>
      <c r="B181" s="1"/>
      <c r="C181" s="1"/>
      <c r="D181" s="1"/>
      <c r="E181" s="33"/>
      <c r="F181" s="33"/>
    </row>
    <row r="182" spans="1:6">
      <c r="A182" s="1"/>
      <c r="B182" s="27"/>
      <c r="C182" s="35" t="s">
        <v>493</v>
      </c>
      <c r="D182" s="1"/>
      <c r="E182" s="33"/>
      <c r="F182" s="32" t="s">
        <v>536</v>
      </c>
    </row>
    <row r="183" spans="1:6">
      <c r="A183" s="1"/>
      <c r="B183" s="1"/>
      <c r="C183" s="1"/>
      <c r="D183" s="1"/>
      <c r="E183" s="33"/>
      <c r="F183" s="33"/>
    </row>
    <row r="184" spans="1:6">
      <c r="A184" s="1"/>
      <c r="B184" s="27" t="s">
        <v>494</v>
      </c>
      <c r="C184" s="27"/>
      <c r="D184" s="27"/>
      <c r="E184" s="33"/>
      <c r="F184" s="33"/>
    </row>
    <row r="185" spans="1:6">
      <c r="A185" s="1"/>
      <c r="B185" s="1"/>
      <c r="C185" s="1"/>
      <c r="D185" s="1"/>
      <c r="E185" s="33"/>
      <c r="F185" s="33"/>
    </row>
    <row r="186" spans="1:6">
      <c r="A186" s="1"/>
      <c r="B186" s="1"/>
      <c r="C186" s="1"/>
      <c r="D186" s="1"/>
      <c r="E186" s="33"/>
      <c r="F186" s="33"/>
    </row>
    <row r="187" spans="1:6">
      <c r="A187" s="1"/>
      <c r="B187" s="5" t="s">
        <v>495</v>
      </c>
      <c r="C187" s="1"/>
      <c r="D187" s="1"/>
      <c r="E187" s="33"/>
      <c r="F187" s="33"/>
    </row>
    <row r="188" spans="1:6">
      <c r="A188" s="1"/>
      <c r="B188" s="1"/>
      <c r="C188" s="1" t="s">
        <v>496</v>
      </c>
      <c r="D188" s="1"/>
      <c r="E188" s="32" t="s">
        <v>536</v>
      </c>
      <c r="F188" s="1"/>
    </row>
    <row r="189" spans="1:6">
      <c r="A189" s="1"/>
      <c r="B189" s="1"/>
      <c r="C189" s="1" t="s">
        <v>497</v>
      </c>
      <c r="D189" s="1"/>
      <c r="E189" s="32" t="s">
        <v>536</v>
      </c>
      <c r="F189" s="1"/>
    </row>
    <row r="190" spans="1:6">
      <c r="A190" s="1"/>
      <c r="B190" s="1"/>
      <c r="C190" s="1" t="s">
        <v>498</v>
      </c>
      <c r="D190" s="1"/>
      <c r="E190" s="32" t="s">
        <v>536</v>
      </c>
      <c r="F190" s="1"/>
    </row>
    <row r="191" spans="1:6">
      <c r="A191" s="1"/>
      <c r="B191" s="1"/>
      <c r="C191" s="1" t="s">
        <v>499</v>
      </c>
      <c r="D191" s="1"/>
      <c r="E191" s="32" t="s">
        <v>536</v>
      </c>
      <c r="F191" s="1"/>
    </row>
    <row r="192" spans="1:6">
      <c r="A192" s="1"/>
      <c r="B192" s="1"/>
      <c r="C192" s="1" t="s">
        <v>500</v>
      </c>
      <c r="D192" s="1"/>
      <c r="E192" s="32" t="s">
        <v>536</v>
      </c>
      <c r="F192" s="1"/>
    </row>
    <row r="193" spans="1:6">
      <c r="A193" s="1"/>
      <c r="B193" s="1" t="s">
        <v>501</v>
      </c>
      <c r="C193" s="1" t="s">
        <v>502</v>
      </c>
      <c r="D193" s="1"/>
      <c r="E193" s="32" t="s">
        <v>536</v>
      </c>
      <c r="F193" s="1"/>
    </row>
    <row r="194" spans="1:6">
      <c r="A194" s="1"/>
      <c r="B194" s="1"/>
      <c r="C194" s="1" t="s">
        <v>503</v>
      </c>
      <c r="D194" s="1"/>
      <c r="E194" s="32" t="s">
        <v>536</v>
      </c>
      <c r="F194" s="1"/>
    </row>
    <row r="195" spans="1:6">
      <c r="A195" s="1"/>
      <c r="B195" s="1"/>
      <c r="C195" s="27" t="s">
        <v>505</v>
      </c>
      <c r="D195" s="1"/>
      <c r="E195" s="32" t="s">
        <v>536</v>
      </c>
      <c r="F195" s="1"/>
    </row>
    <row r="196" spans="1:6">
      <c r="A196" s="1"/>
      <c r="B196" s="1"/>
      <c r="C196" s="1"/>
      <c r="D196" s="1"/>
      <c r="E196" s="33"/>
      <c r="F196" s="33"/>
    </row>
    <row r="197" spans="1:6">
      <c r="A197" s="1"/>
      <c r="B197" s="1"/>
      <c r="C197" s="34" t="s">
        <v>501</v>
      </c>
      <c r="D197" s="1"/>
      <c r="E197" s="33"/>
      <c r="F197" s="32" t="s">
        <v>536</v>
      </c>
    </row>
    <row r="198" spans="1:6">
      <c r="A198" s="1"/>
      <c r="B198" s="1"/>
      <c r="C198" s="34"/>
      <c r="D198" s="1"/>
      <c r="E198" s="33"/>
      <c r="F198" s="33"/>
    </row>
    <row r="199" spans="1:6">
      <c r="A199" s="1"/>
      <c r="B199" s="1"/>
      <c r="C199" s="1"/>
      <c r="D199" s="1"/>
      <c r="E199" s="33"/>
      <c r="F199" s="33"/>
    </row>
    <row r="200" spans="1:6">
      <c r="A200" s="1"/>
      <c r="B200" s="1"/>
      <c r="C200" s="1"/>
      <c r="D200" s="1"/>
      <c r="E200" s="33"/>
      <c r="F200" s="33"/>
    </row>
    <row r="201" spans="1:6">
      <c r="A201" s="1" t="s">
        <v>506</v>
      </c>
      <c r="B201" s="27"/>
      <c r="C201" s="27"/>
      <c r="D201" s="27"/>
      <c r="E201" s="33"/>
      <c r="F201" s="33"/>
    </row>
    <row r="202" spans="1:6">
      <c r="A202" s="27"/>
      <c r="B202" s="27"/>
      <c r="C202" s="27"/>
      <c r="D202" s="27"/>
      <c r="E202" s="1"/>
      <c r="F202" s="1"/>
    </row>
    <row r="203" spans="1:6">
      <c r="A203" s="27" t="s">
        <v>507</v>
      </c>
      <c r="B203" s="27"/>
      <c r="C203" s="27"/>
      <c r="D203" s="27"/>
      <c r="E203" s="1"/>
      <c r="F203" s="1"/>
    </row>
    <row r="204" spans="1:6">
      <c r="A204" s="27"/>
      <c r="B204" s="27"/>
      <c r="C204" s="27"/>
      <c r="D204" s="27"/>
      <c r="E204" s="1"/>
      <c r="F204" s="1"/>
    </row>
    <row r="205" spans="1:6">
      <c r="A205" s="1" t="s">
        <v>508</v>
      </c>
      <c r="B205" s="27"/>
      <c r="C205" s="27"/>
      <c r="D205" s="27"/>
      <c r="E205" s="27"/>
      <c r="F205" s="27"/>
    </row>
    <row r="206" spans="1:6">
      <c r="A206" s="27"/>
      <c r="B206" s="27"/>
      <c r="C206" s="27"/>
      <c r="D206" s="27"/>
      <c r="E206" s="27"/>
      <c r="F206" s="27"/>
    </row>
    <row r="207" spans="1:6">
      <c r="A207" s="1"/>
      <c r="B207" s="1"/>
      <c r="C207" s="1"/>
      <c r="D207" s="1"/>
      <c r="E207" s="27"/>
      <c r="F207" s="27"/>
    </row>
    <row r="208" spans="1:6">
      <c r="A208" s="1" t="s">
        <v>509</v>
      </c>
      <c r="B208" s="1"/>
      <c r="C208" s="1"/>
      <c r="D208" s="1"/>
      <c r="E208" s="27"/>
      <c r="F208" s="27"/>
    </row>
    <row r="209" spans="1:6">
      <c r="A209" s="1"/>
      <c r="B209" s="1"/>
      <c r="C209" s="1"/>
      <c r="D209" s="1"/>
      <c r="E209" s="27"/>
      <c r="F209" s="27"/>
    </row>
    <row r="210" spans="1:6">
      <c r="A210" s="1" t="s">
        <v>510</v>
      </c>
      <c r="B210" s="1"/>
      <c r="C210" s="1"/>
      <c r="D210" s="1"/>
      <c r="E210" s="27"/>
      <c r="F210" s="27"/>
    </row>
    <row r="211" spans="1:6">
      <c r="A211" s="1"/>
      <c r="B211" s="1"/>
      <c r="C211" s="1"/>
      <c r="D211" s="1"/>
      <c r="E211" s="27"/>
      <c r="F211" s="27"/>
    </row>
    <row r="212" spans="1:6">
      <c r="A212" s="1" t="s">
        <v>511</v>
      </c>
      <c r="B212" s="1"/>
      <c r="C212" s="1"/>
      <c r="D212" s="1"/>
      <c r="E212" s="27"/>
      <c r="F212" s="27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 t="s">
        <v>515</v>
      </c>
      <c r="B215" s="1"/>
      <c r="C215" s="1"/>
      <c r="D215" s="1"/>
      <c r="E215" s="1"/>
      <c r="F215" s="1"/>
    </row>
    <row r="216" spans="1:6">
      <c r="A216" s="27"/>
      <c r="B216" s="27"/>
      <c r="C216" s="27"/>
      <c r="D216" s="27"/>
      <c r="E216" s="1"/>
      <c r="F216" s="1"/>
    </row>
    <row r="217" spans="1:6">
      <c r="A217" s="27"/>
      <c r="B217" s="27"/>
      <c r="C217" s="27"/>
      <c r="D217" s="27"/>
      <c r="E217" s="1"/>
      <c r="F217" s="1"/>
    </row>
    <row r="218" spans="1:6">
      <c r="A218" s="27" t="s">
        <v>539</v>
      </c>
      <c r="B218" s="27"/>
      <c r="C218" s="27"/>
      <c r="D218" s="27"/>
      <c r="E218" s="1"/>
      <c r="F218" s="1"/>
    </row>
    <row r="219" spans="1:6">
      <c r="A219" s="27"/>
      <c r="B219" s="27"/>
      <c r="C219" s="27"/>
      <c r="D219" s="27"/>
      <c r="E219" s="1"/>
      <c r="F219" s="1"/>
    </row>
    <row r="220" spans="1:6">
      <c r="A220" s="27" t="s">
        <v>516</v>
      </c>
      <c r="B220" s="27"/>
      <c r="C220" s="27"/>
      <c r="D220" s="27"/>
      <c r="E220" s="1"/>
      <c r="F220" s="1"/>
    </row>
    <row r="221" spans="1:6">
      <c r="A221" s="27"/>
      <c r="B221" s="27"/>
      <c r="C221" s="27"/>
      <c r="D221" s="27"/>
      <c r="E221" s="1"/>
      <c r="F221" s="1"/>
    </row>
    <row r="222" spans="1:6">
      <c r="A222" s="1" t="s">
        <v>456</v>
      </c>
      <c r="B222" s="27"/>
      <c r="C222" s="27"/>
      <c r="D222" s="27"/>
      <c r="E222" s="1"/>
      <c r="F222" s="1"/>
    </row>
    <row r="223" spans="1:6">
      <c r="A223" s="27"/>
      <c r="B223" s="27"/>
      <c r="C223" s="27"/>
      <c r="D223" s="27"/>
      <c r="E223" s="1"/>
      <c r="F223" s="1"/>
    </row>
    <row r="224" spans="1:6">
      <c r="A224" s="27"/>
      <c r="B224" s="27"/>
      <c r="C224" s="27"/>
      <c r="D224" s="27"/>
      <c r="E224" s="1"/>
      <c r="F224" s="1"/>
    </row>
    <row r="225" spans="1:6">
      <c r="A225" s="5" t="s">
        <v>457</v>
      </c>
      <c r="B225" s="1"/>
      <c r="C225" s="1"/>
      <c r="D225" s="38" t="s">
        <v>458</v>
      </c>
      <c r="E225" s="38" t="s">
        <v>459</v>
      </c>
      <c r="F225" s="38" t="s">
        <v>460</v>
      </c>
    </row>
    <row r="226" spans="1:6">
      <c r="A226" s="1"/>
      <c r="B226" s="1"/>
      <c r="C226" s="1"/>
      <c r="D226" s="1"/>
      <c r="E226" s="1"/>
      <c r="F226" s="1"/>
    </row>
    <row r="227" spans="1:6">
      <c r="A227" s="27" t="s">
        <v>443</v>
      </c>
      <c r="B227" s="27"/>
      <c r="C227" s="27"/>
      <c r="D227" s="39" t="s">
        <v>517</v>
      </c>
      <c r="E227" s="39" t="s">
        <v>517</v>
      </c>
      <c r="F227" s="39" t="s">
        <v>517</v>
      </c>
    </row>
    <row r="228" spans="1:6">
      <c r="A228" s="27"/>
      <c r="B228" s="27"/>
      <c r="C228" s="27"/>
      <c r="D228" s="27"/>
      <c r="E228" s="27"/>
      <c r="F228" s="27"/>
    </row>
    <row r="229" spans="1:6">
      <c r="A229" s="27" t="s">
        <v>443</v>
      </c>
      <c r="B229" s="27"/>
      <c r="C229" s="27"/>
      <c r="D229" s="39" t="s">
        <v>517</v>
      </c>
      <c r="E229" s="39" t="s">
        <v>517</v>
      </c>
      <c r="F229" s="39" t="s">
        <v>517</v>
      </c>
    </row>
    <row r="230" spans="1:6">
      <c r="A230" s="27"/>
      <c r="B230" s="27"/>
      <c r="C230" s="27"/>
      <c r="D230" s="27"/>
      <c r="E230" s="27"/>
      <c r="F230" s="27"/>
    </row>
    <row r="231" spans="1:6">
      <c r="A231" s="27" t="s">
        <v>443</v>
      </c>
      <c r="B231" s="27"/>
      <c r="C231" s="27"/>
      <c r="D231" s="39" t="s">
        <v>517</v>
      </c>
      <c r="E231" s="39" t="s">
        <v>517</v>
      </c>
      <c r="F231" s="39" t="s">
        <v>517</v>
      </c>
    </row>
    <row r="232" spans="1:6">
      <c r="A232" s="27"/>
      <c r="B232" s="27"/>
      <c r="C232" s="27"/>
      <c r="D232" s="27"/>
      <c r="E232" s="27"/>
      <c r="F232" s="27"/>
    </row>
    <row r="233" spans="1:6">
      <c r="A233" s="27" t="s">
        <v>443</v>
      </c>
      <c r="B233" s="27"/>
      <c r="C233" s="27"/>
      <c r="D233" s="39" t="s">
        <v>517</v>
      </c>
      <c r="E233" s="39" t="s">
        <v>517</v>
      </c>
      <c r="F233" s="39" t="s">
        <v>517</v>
      </c>
    </row>
    <row r="234" spans="1:6">
      <c r="A234" s="27"/>
      <c r="B234" s="27"/>
      <c r="C234" s="27"/>
      <c r="D234" s="27"/>
      <c r="E234" s="27"/>
      <c r="F234" s="27"/>
    </row>
    <row r="235" spans="1:6">
      <c r="A235" s="27" t="s">
        <v>443</v>
      </c>
      <c r="B235" s="27"/>
      <c r="C235" s="27"/>
      <c r="D235" s="39" t="s">
        <v>517</v>
      </c>
      <c r="E235" s="39" t="s">
        <v>517</v>
      </c>
      <c r="F235" s="39" t="s">
        <v>517</v>
      </c>
    </row>
    <row r="236" spans="1:6">
      <c r="A236" s="27"/>
      <c r="B236" s="27"/>
      <c r="C236" s="27"/>
      <c r="D236" s="27"/>
      <c r="E236" s="27"/>
      <c r="F236" s="27"/>
    </row>
    <row r="237" spans="1:6">
      <c r="A237" s="27"/>
      <c r="B237" s="27"/>
      <c r="C237" s="27"/>
      <c r="D237" s="27"/>
      <c r="E237" s="27"/>
      <c r="F237" s="27"/>
    </row>
    <row r="238" spans="1:6">
      <c r="A238" s="27"/>
      <c r="B238" s="27"/>
      <c r="C238" s="27"/>
      <c r="D238" s="27"/>
      <c r="E238" s="27"/>
      <c r="F238" s="27"/>
    </row>
    <row r="239" spans="1:6">
      <c r="A239" s="27"/>
      <c r="B239" s="27"/>
      <c r="C239" s="27"/>
      <c r="D239" s="27"/>
      <c r="E239" s="1"/>
      <c r="F239" s="27"/>
    </row>
    <row r="240" spans="1:6">
      <c r="A240" s="27"/>
      <c r="B240" s="27"/>
      <c r="C240" s="27"/>
      <c r="D240" s="27"/>
      <c r="E240" s="1"/>
      <c r="F240" s="27"/>
    </row>
    <row r="241" spans="1:8">
      <c r="A241" s="27"/>
      <c r="B241" s="27"/>
      <c r="C241" s="27"/>
      <c r="D241" s="27"/>
      <c r="E241" s="1"/>
      <c r="F241" s="27"/>
    </row>
    <row r="242" spans="1:8">
      <c r="A242" s="27"/>
      <c r="B242" s="27"/>
      <c r="C242" s="27"/>
      <c r="D242" s="27"/>
      <c r="E242" s="40"/>
      <c r="F242" s="40"/>
    </row>
    <row r="243" spans="1:8">
      <c r="A243" s="27"/>
      <c r="B243" s="27"/>
      <c r="C243" s="27"/>
      <c r="D243" s="27"/>
      <c r="E243" s="27"/>
      <c r="F243" s="32"/>
    </row>
    <row r="244" spans="1:8">
      <c r="A244" s="27"/>
      <c r="B244" s="27" t="s">
        <v>229</v>
      </c>
      <c r="C244" s="27"/>
      <c r="D244" s="27" t="s">
        <v>518</v>
      </c>
      <c r="E244" s="27"/>
      <c r="F244" s="32"/>
    </row>
    <row r="245" spans="1:8">
      <c r="A245" s="27"/>
      <c r="B245" s="27"/>
      <c r="C245" s="27" t="s">
        <v>519</v>
      </c>
      <c r="D245" s="32" t="s">
        <v>520</v>
      </c>
      <c r="E245" s="1"/>
      <c r="F245" s="32"/>
    </row>
    <row r="246" spans="1:8">
      <c r="A246" s="27"/>
      <c r="B246" s="27"/>
      <c r="C246" s="27"/>
      <c r="D246" s="32"/>
      <c r="E246" s="1"/>
      <c r="F246" s="32"/>
    </row>
    <row r="247" spans="1:8">
      <c r="A247" s="27"/>
      <c r="B247" s="27"/>
      <c r="C247" s="27"/>
      <c r="D247" s="32"/>
      <c r="E247" s="1"/>
      <c r="F247" s="32"/>
    </row>
    <row r="248" spans="1:8">
      <c r="A248" s="27"/>
      <c r="B248" s="27"/>
      <c r="C248" s="27"/>
      <c r="D248" s="27"/>
      <c r="E248" s="1"/>
      <c r="F248" s="32"/>
    </row>
    <row r="249" spans="1:8">
      <c r="A249" s="27"/>
      <c r="B249" s="27"/>
      <c r="C249" s="27"/>
      <c r="D249" s="27" t="s">
        <v>9</v>
      </c>
      <c r="E249" s="27"/>
      <c r="F249" s="32"/>
    </row>
    <row r="250" spans="1:8">
      <c r="A250" s="27"/>
      <c r="B250" s="27"/>
      <c r="C250" s="27"/>
      <c r="D250" s="27"/>
      <c r="E250" s="1"/>
      <c r="F250" s="33"/>
    </row>
    <row r="251" spans="1:8">
      <c r="A251" s="1"/>
      <c r="B251" s="1"/>
      <c r="C251" s="1"/>
      <c r="D251" s="1"/>
      <c r="E251" s="1"/>
      <c r="F251" s="33"/>
    </row>
    <row r="252" spans="1:8">
      <c r="A252" s="1"/>
      <c r="B252" s="1"/>
      <c r="C252" s="1"/>
      <c r="D252" s="1"/>
      <c r="E252" s="1"/>
      <c r="F252" s="33"/>
    </row>
    <row r="253" spans="1:8">
      <c r="A253" s="148" t="s">
        <v>366</v>
      </c>
      <c r="B253" s="148"/>
      <c r="C253" s="148"/>
      <c r="D253" s="148"/>
      <c r="E253" s="148"/>
      <c r="F253" s="148"/>
      <c r="G253" s="148"/>
      <c r="H253" s="148"/>
    </row>
    <row r="254" spans="1:8">
      <c r="A254" s="26"/>
      <c r="B254" s="26"/>
      <c r="C254" s="26"/>
      <c r="D254" s="26"/>
      <c r="E254" s="29"/>
      <c r="F254" s="40"/>
    </row>
    <row r="255" spans="1:8">
      <c r="A255" s="148" t="s">
        <v>521</v>
      </c>
      <c r="B255" s="148"/>
      <c r="C255" s="148"/>
      <c r="D255" s="148"/>
      <c r="E255" s="148"/>
      <c r="F255" s="148"/>
      <c r="G255" s="148"/>
      <c r="H255" s="148"/>
    </row>
    <row r="256" spans="1:8">
      <c r="A256" s="1"/>
      <c r="B256" s="1"/>
      <c r="C256" s="1"/>
      <c r="D256" s="1" t="s">
        <v>9</v>
      </c>
      <c r="E256" s="29"/>
      <c r="F256" s="26"/>
    </row>
    <row r="257" spans="1:6">
      <c r="A257" s="1"/>
      <c r="B257" s="1"/>
      <c r="C257" s="1"/>
      <c r="D257" s="1"/>
      <c r="E257" s="29"/>
      <c r="F257" s="26"/>
    </row>
    <row r="258" spans="1:6">
      <c r="A258" s="1"/>
      <c r="B258" s="1"/>
      <c r="C258" s="1"/>
      <c r="D258" s="1"/>
      <c r="E258" s="29"/>
      <c r="F258" s="26"/>
    </row>
    <row r="259" spans="1:6">
      <c r="A259" s="27" t="s">
        <v>522</v>
      </c>
      <c r="B259" s="27"/>
      <c r="C259" s="27"/>
      <c r="D259" s="27"/>
      <c r="E259" s="26"/>
      <c r="F259" s="26"/>
    </row>
    <row r="260" spans="1:6">
      <c r="A260" s="27"/>
      <c r="B260" s="27"/>
      <c r="C260" s="27"/>
      <c r="D260" s="27"/>
      <c r="E260" s="26"/>
      <c r="F260" s="26"/>
    </row>
    <row r="261" spans="1:6">
      <c r="A261" s="27" t="s">
        <v>525</v>
      </c>
      <c r="B261" s="27"/>
      <c r="C261" s="27"/>
      <c r="D261" s="27"/>
      <c r="E261" s="26"/>
      <c r="F261" s="26"/>
    </row>
    <row r="262" spans="1:6">
      <c r="A262" s="1"/>
      <c r="B262" s="1"/>
      <c r="C262" s="1"/>
      <c r="D262" s="1"/>
      <c r="E262" s="26"/>
      <c r="F262" s="26"/>
    </row>
    <row r="263" spans="1:6">
      <c r="A263" s="27" t="s">
        <v>541</v>
      </c>
      <c r="B263" s="27"/>
      <c r="C263" s="27"/>
      <c r="D263" s="27"/>
      <c r="E263" s="29"/>
      <c r="F263" s="26"/>
    </row>
    <row r="264" spans="1:6">
      <c r="A264" s="27"/>
      <c r="B264" s="27"/>
      <c r="C264" s="27"/>
      <c r="D264" s="27"/>
      <c r="E264" s="29"/>
      <c r="F264" s="26"/>
    </row>
    <row r="265" spans="1:6">
      <c r="A265" s="27" t="s">
        <v>542</v>
      </c>
      <c r="B265" s="27"/>
      <c r="C265" s="27"/>
      <c r="D265" s="27"/>
      <c r="E265" s="29"/>
      <c r="F265" s="26"/>
    </row>
    <row r="266" spans="1:6">
      <c r="A266" s="27"/>
      <c r="B266" s="27"/>
      <c r="C266" s="27"/>
      <c r="D266" s="27"/>
      <c r="E266" s="29"/>
      <c r="F266" s="26"/>
    </row>
    <row r="267" spans="1:6">
      <c r="A267" s="27"/>
      <c r="B267" s="27"/>
      <c r="C267" s="27"/>
      <c r="D267" s="27"/>
      <c r="E267" s="29"/>
      <c r="F267" s="26"/>
    </row>
    <row r="268" spans="1:6">
      <c r="A268" s="1" t="s">
        <v>633</v>
      </c>
      <c r="B268" s="27"/>
      <c r="C268" s="27"/>
      <c r="D268" s="27"/>
      <c r="E268" s="29"/>
      <c r="F268" s="26"/>
    </row>
    <row r="269" spans="1:6">
      <c r="A269" s="27"/>
      <c r="B269" s="27"/>
      <c r="C269" s="27"/>
      <c r="D269" s="27"/>
      <c r="E269" s="1"/>
      <c r="F269" s="1"/>
    </row>
    <row r="270" spans="1:6">
      <c r="A270" s="27" t="s">
        <v>0</v>
      </c>
      <c r="B270" s="27"/>
      <c r="C270" s="27"/>
      <c r="D270" s="27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 t="s">
        <v>1</v>
      </c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26"/>
      <c r="C276" s="26"/>
      <c r="D276" s="26"/>
      <c r="E276" s="1"/>
      <c r="F276" s="1"/>
    </row>
    <row r="277" spans="1:6">
      <c r="A277" s="29" t="s">
        <v>543</v>
      </c>
      <c r="B277" s="29"/>
      <c r="C277" s="29"/>
      <c r="D277" s="29"/>
      <c r="E277" s="1"/>
      <c r="F277" s="1"/>
    </row>
    <row r="278" spans="1:6">
      <c r="A278" s="1"/>
      <c r="B278" s="29"/>
      <c r="C278" s="29"/>
      <c r="D278" s="29"/>
      <c r="E278" s="1"/>
      <c r="F278" s="1"/>
    </row>
    <row r="279" spans="1:6">
      <c r="A279" s="29"/>
      <c r="B279" s="29"/>
      <c r="C279" s="29"/>
      <c r="D279" s="29"/>
      <c r="E279" s="1"/>
      <c r="F279" s="1"/>
    </row>
    <row r="280" spans="1:6">
      <c r="A280" s="29" t="s">
        <v>264</v>
      </c>
      <c r="B280" s="29"/>
      <c r="C280" s="29"/>
      <c r="D280" s="29"/>
      <c r="E280" s="1"/>
      <c r="F280" s="1"/>
    </row>
    <row r="281" spans="1:6">
      <c r="A281" s="29" t="s">
        <v>265</v>
      </c>
      <c r="B281" s="29"/>
      <c r="C281" s="29"/>
      <c r="D281" s="29"/>
      <c r="E281" s="1"/>
      <c r="F281" s="1"/>
    </row>
    <row r="282" spans="1:6">
      <c r="A282" s="26"/>
      <c r="B282" s="26"/>
      <c r="C282" s="26"/>
      <c r="D282" s="26"/>
      <c r="E282" s="1"/>
      <c r="F282" s="1"/>
    </row>
    <row r="283" spans="1:6">
      <c r="A283" s="26"/>
      <c r="B283" s="26"/>
      <c r="C283" s="26"/>
      <c r="D283" s="26"/>
      <c r="E283" s="1"/>
      <c r="F283" s="1"/>
    </row>
    <row r="284" spans="1:6">
      <c r="A284" s="26"/>
      <c r="B284" s="26"/>
      <c r="C284" s="26"/>
      <c r="D284" s="26"/>
      <c r="E284" s="1"/>
      <c r="F284" s="1"/>
    </row>
    <row r="285" spans="1:6">
      <c r="A285" s="1"/>
      <c r="B285" s="26"/>
      <c r="C285" s="26"/>
      <c r="D285" s="26"/>
      <c r="E285" s="1"/>
      <c r="F285" s="1"/>
    </row>
    <row r="286" spans="1:6">
      <c r="A286" s="29" t="s">
        <v>544</v>
      </c>
      <c r="B286" s="29"/>
      <c r="C286" s="29"/>
      <c r="D286" s="29"/>
      <c r="E286" s="1"/>
      <c r="F286" s="1"/>
    </row>
    <row r="287" spans="1:6">
      <c r="A287" s="29"/>
      <c r="B287" s="29"/>
      <c r="C287" s="29"/>
      <c r="D287" s="29"/>
      <c r="E287" s="1"/>
      <c r="F287" s="1"/>
    </row>
    <row r="288" spans="1:6">
      <c r="A288" s="29"/>
      <c r="B288" s="29"/>
      <c r="C288" s="29"/>
      <c r="D288" s="29"/>
      <c r="E288" s="1"/>
      <c r="F288" s="1"/>
    </row>
    <row r="289" spans="1:6">
      <c r="A289" s="29"/>
      <c r="B289" s="29"/>
      <c r="C289" s="29"/>
      <c r="D289" s="29"/>
      <c r="E289" s="1"/>
      <c r="F289" s="1"/>
    </row>
    <row r="290" spans="1:6">
      <c r="A290" s="29" t="s">
        <v>264</v>
      </c>
      <c r="B290" s="29"/>
      <c r="C290" s="29"/>
      <c r="D290" s="29"/>
      <c r="E290" s="1"/>
      <c r="F290" s="1"/>
    </row>
    <row r="291" spans="1:6">
      <c r="A291" s="29" t="s">
        <v>266</v>
      </c>
      <c r="B291" s="29"/>
      <c r="C291" s="29"/>
      <c r="D291" s="29"/>
      <c r="E291" s="1"/>
      <c r="F291" s="1"/>
    </row>
    <row r="292" spans="1:6">
      <c r="A292" s="28"/>
      <c r="B292" s="29"/>
      <c r="C292" s="29"/>
      <c r="D292" s="29"/>
      <c r="E292" s="1"/>
      <c r="F292" s="1"/>
    </row>
    <row r="293" spans="1:6">
      <c r="A293" s="29"/>
      <c r="B293" s="29"/>
      <c r="C293" s="29"/>
      <c r="D293" s="29"/>
      <c r="E293" s="1"/>
      <c r="F293" s="1"/>
    </row>
    <row r="294" spans="1:6">
      <c r="A294" s="29"/>
      <c r="B294" s="29"/>
      <c r="C294" s="29"/>
      <c r="D294" s="29"/>
      <c r="E294" s="1"/>
      <c r="F294" s="1"/>
    </row>
    <row r="295" spans="1:6">
      <c r="A295" s="29"/>
      <c r="B295" s="29"/>
      <c r="C295" s="29"/>
      <c r="D295" s="29"/>
      <c r="E295" s="1"/>
      <c r="F295" s="1"/>
    </row>
    <row r="296" spans="1:6">
      <c r="A296" s="29"/>
      <c r="B296" s="29"/>
      <c r="C296" s="29"/>
      <c r="D296" s="29"/>
      <c r="E296" s="1"/>
      <c r="F296" s="1"/>
    </row>
    <row r="297" spans="1:6">
      <c r="A297" s="29"/>
      <c r="B297" s="29"/>
      <c r="C297" s="29"/>
      <c r="D297" s="29"/>
      <c r="E297" s="1"/>
      <c r="F297" s="1"/>
    </row>
    <row r="298" spans="1:6">
      <c r="A298" s="1"/>
      <c r="B298" s="29"/>
      <c r="C298" s="29"/>
      <c r="D298" s="29"/>
      <c r="E298" s="1"/>
      <c r="F298" s="1"/>
    </row>
    <row r="299" spans="1:6">
      <c r="A299" s="1"/>
      <c r="B299" s="29"/>
      <c r="C299" s="29"/>
      <c r="D299" s="29"/>
      <c r="E299" s="1"/>
      <c r="F299" s="1"/>
    </row>
  </sheetData>
  <mergeCells count="5">
    <mergeCell ref="A255:H255"/>
    <mergeCell ref="A4:H4"/>
    <mergeCell ref="A6:H6"/>
    <mergeCell ref="A8:H8"/>
    <mergeCell ref="A253:H253"/>
  </mergeCells>
  <phoneticPr fontId="0" type="noConversion"/>
  <pageMargins left="0.58299999999999996" right="0.5" top="0.5" bottom="0.58599999999999997" header="0.5" footer="0.5"/>
  <pageSetup scale="92" orientation="portrait" blackAndWhite="1" horizontalDpi="300" verticalDpi="300" r:id="rId1"/>
  <headerFooter alignWithMargins="0">
    <oddFooter>&amp;C3-&amp;P</oddFooter>
  </headerFooter>
  <rowBreaks count="6" manualBreakCount="6">
    <brk id="49" max="16383" man="1"/>
    <brk id="99" max="16383" man="1"/>
    <brk id="149" max="16383" man="1"/>
    <brk id="199" max="16383" man="1"/>
    <brk id="249" max="16383" man="1"/>
    <brk id="2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C98"/>
  <sheetViews>
    <sheetView defaultGridColor="0" colorId="22" zoomScale="87" zoomScaleNormal="87" workbookViewId="0">
      <selection activeCell="F41" sqref="F41"/>
    </sheetView>
  </sheetViews>
  <sheetFormatPr defaultColWidth="9.625" defaultRowHeight="15.75"/>
  <cols>
    <col min="1" max="1" width="72.625" customWidth="1"/>
  </cols>
  <sheetData>
    <row r="1" spans="1:3">
      <c r="A1" t="s">
        <v>563</v>
      </c>
    </row>
    <row r="2" spans="1:3">
      <c r="A2" s="1"/>
    </row>
    <row r="3" spans="1:3">
      <c r="A3" s="1"/>
    </row>
    <row r="4" spans="1:3">
      <c r="A4" s="148" t="s">
        <v>54</v>
      </c>
      <c r="B4" s="148"/>
      <c r="C4" s="148"/>
    </row>
    <row r="5" spans="1:3">
      <c r="A5" s="41"/>
    </row>
    <row r="6" spans="1:3">
      <c r="A6" s="148" t="s">
        <v>466</v>
      </c>
      <c r="B6" s="148"/>
      <c r="C6" s="148"/>
    </row>
    <row r="7" spans="1:3">
      <c r="A7" s="1"/>
    </row>
    <row r="8" spans="1:3">
      <c r="A8" s="1"/>
    </row>
    <row r="9" spans="1:3">
      <c r="A9" s="1"/>
    </row>
    <row r="10" spans="1:3">
      <c r="A10" s="27" t="s">
        <v>545</v>
      </c>
    </row>
    <row r="11" spans="1:3">
      <c r="A11" s="27"/>
    </row>
    <row r="12" spans="1:3">
      <c r="A12" s="27" t="s">
        <v>267</v>
      </c>
    </row>
    <row r="13" spans="1:3">
      <c r="A13" s="27"/>
    </row>
    <row r="14" spans="1:3">
      <c r="A14" s="27" t="s">
        <v>268</v>
      </c>
    </row>
    <row r="15" spans="1:3">
      <c r="A15" s="27"/>
    </row>
    <row r="16" spans="1:3">
      <c r="A16" s="27" t="s">
        <v>546</v>
      </c>
    </row>
    <row r="17" spans="1:1">
      <c r="A17" s="1"/>
    </row>
    <row r="18" spans="1:1">
      <c r="A18" s="1"/>
    </row>
    <row r="19" spans="1:1">
      <c r="A19" s="1" t="s">
        <v>269</v>
      </c>
    </row>
    <row r="20" spans="1:1">
      <c r="A20" s="1"/>
    </row>
    <row r="21" spans="1:1">
      <c r="A21" s="27" t="s">
        <v>270</v>
      </c>
    </row>
    <row r="22" spans="1:1">
      <c r="A22" s="1"/>
    </row>
    <row r="23" spans="1:1">
      <c r="A23" s="1"/>
    </row>
    <row r="24" spans="1:1">
      <c r="A24" s="1" t="s">
        <v>271</v>
      </c>
    </row>
    <row r="25" spans="1:1">
      <c r="A25" s="1"/>
    </row>
    <row r="26" spans="1:1">
      <c r="A26" s="1" t="s">
        <v>272</v>
      </c>
    </row>
    <row r="27" spans="1:1">
      <c r="A27" s="1"/>
    </row>
    <row r="28" spans="1:1">
      <c r="A28" s="1" t="s">
        <v>273</v>
      </c>
    </row>
    <row r="29" spans="1:1">
      <c r="A29" s="1"/>
    </row>
    <row r="30" spans="1:1">
      <c r="A30" s="1" t="s">
        <v>274</v>
      </c>
    </row>
    <row r="31" spans="1:1">
      <c r="A31" s="1"/>
    </row>
    <row r="32" spans="1:1">
      <c r="A32" s="1"/>
    </row>
    <row r="33" spans="1:1">
      <c r="A33" s="27" t="s">
        <v>275</v>
      </c>
    </row>
    <row r="34" spans="1:1">
      <c r="A34" s="27"/>
    </row>
    <row r="35" spans="1:1">
      <c r="A35" s="27" t="s">
        <v>417</v>
      </c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27" t="s">
        <v>276</v>
      </c>
    </row>
    <row r="52" spans="1:1">
      <c r="A52" s="27"/>
    </row>
    <row r="53" spans="1:1">
      <c r="A53" s="27" t="s">
        <v>277</v>
      </c>
    </row>
    <row r="54" spans="1:1">
      <c r="A54" s="27"/>
    </row>
    <row r="55" spans="1:1">
      <c r="A55" s="27" t="s">
        <v>278</v>
      </c>
    </row>
    <row r="56" spans="1:1">
      <c r="A56" s="27"/>
    </row>
    <row r="57" spans="1:1">
      <c r="A57" s="27" t="s">
        <v>279</v>
      </c>
    </row>
    <row r="58" spans="1:1">
      <c r="A58" s="27"/>
    </row>
    <row r="59" spans="1:1">
      <c r="A59" s="27" t="s">
        <v>280</v>
      </c>
    </row>
    <row r="60" spans="1:1">
      <c r="A60" s="27"/>
    </row>
    <row r="61" spans="1:1">
      <c r="A61" s="27" t="s">
        <v>281</v>
      </c>
    </row>
    <row r="62" spans="1:1">
      <c r="A62" s="27"/>
    </row>
    <row r="63" spans="1:1">
      <c r="A63" s="27" t="s">
        <v>282</v>
      </c>
    </row>
    <row r="64" spans="1:1">
      <c r="A64" s="27"/>
    </row>
    <row r="65" spans="1:1">
      <c r="A65" s="1"/>
    </row>
    <row r="66" spans="1:1">
      <c r="A66" s="1"/>
    </row>
    <row r="67" spans="1:1">
      <c r="A67" s="1" t="s">
        <v>283</v>
      </c>
    </row>
    <row r="68" spans="1:1">
      <c r="A68" s="1"/>
    </row>
    <row r="69" spans="1:1">
      <c r="A69" s="1"/>
    </row>
    <row r="70" spans="1:1">
      <c r="A70" s="1"/>
    </row>
    <row r="71" spans="1:1">
      <c r="A71" s="27" t="s">
        <v>547</v>
      </c>
    </row>
    <row r="72" spans="1:1">
      <c r="A72" s="27"/>
    </row>
    <row r="73" spans="1:1">
      <c r="A73" s="27" t="s">
        <v>284</v>
      </c>
    </row>
    <row r="74" spans="1:1">
      <c r="A74" s="27"/>
    </row>
    <row r="75" spans="1:1">
      <c r="A75" s="27" t="s">
        <v>285</v>
      </c>
    </row>
    <row r="76" spans="1:1">
      <c r="A76" s="27"/>
    </row>
    <row r="77" spans="1:1">
      <c r="A77" s="27"/>
    </row>
    <row r="78" spans="1:1">
      <c r="A78" s="28" t="s">
        <v>286</v>
      </c>
    </row>
    <row r="79" spans="1:1">
      <c r="A79" s="29" t="s">
        <v>287</v>
      </c>
    </row>
    <row r="80" spans="1:1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</sheetData>
  <mergeCells count="2">
    <mergeCell ref="A4:C4"/>
    <mergeCell ref="A6:C6"/>
  </mergeCells>
  <phoneticPr fontId="0" type="noConversion"/>
  <pageMargins left="0.58299999999999996" right="0.5" top="0.5" bottom="0.58599999999999997" header="0.5" footer="0.5"/>
  <pageSetup scale="92" orientation="portrait" blackAndWhite="1" horizontalDpi="300" verticalDpi="300" r:id="rId1"/>
  <headerFooter alignWithMargins="0">
    <oddFooter>&amp;C4-&amp;P</oddFooter>
  </headerFooter>
  <rowBreaks count="2" manualBreakCount="2">
    <brk id="49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C50"/>
  <sheetViews>
    <sheetView defaultGridColor="0" topLeftCell="A58" colorId="22" zoomScale="87" zoomScaleNormal="87" workbookViewId="0">
      <selection activeCell="F36" sqref="F36"/>
    </sheetView>
  </sheetViews>
  <sheetFormatPr defaultColWidth="9.625" defaultRowHeight="15.75"/>
  <cols>
    <col min="1" max="1" width="72.625" customWidth="1"/>
  </cols>
  <sheetData>
    <row r="1" spans="1:3">
      <c r="A1" s="18" t="s">
        <v>559</v>
      </c>
    </row>
    <row r="2" spans="1:3">
      <c r="A2" s="18"/>
    </row>
    <row r="3" spans="1:3">
      <c r="A3" s="18"/>
    </row>
    <row r="4" spans="1:3">
      <c r="A4" s="155" t="s">
        <v>256</v>
      </c>
      <c r="B4" s="155"/>
      <c r="C4" s="155"/>
    </row>
    <row r="5" spans="1:3">
      <c r="A5" s="42"/>
    </row>
    <row r="6" spans="1:3">
      <c r="A6" s="155" t="s">
        <v>2</v>
      </c>
      <c r="B6" s="155"/>
      <c r="C6" s="155"/>
    </row>
    <row r="7" spans="1:3">
      <c r="A7" s="42"/>
    </row>
    <row r="8" spans="1:3">
      <c r="A8" s="18"/>
    </row>
    <row r="9" spans="1:3">
      <c r="A9" s="18" t="s">
        <v>257</v>
      </c>
    </row>
    <row r="10" spans="1:3">
      <c r="A10" s="18"/>
    </row>
    <row r="11" spans="1:3">
      <c r="A11" s="43" t="s">
        <v>258</v>
      </c>
    </row>
    <row r="12" spans="1:3">
      <c r="A12" s="18"/>
    </row>
    <row r="13" spans="1:3">
      <c r="A13" s="43" t="s">
        <v>555</v>
      </c>
    </row>
    <row r="14" spans="1:3">
      <c r="A14" s="18"/>
    </row>
    <row r="15" spans="1:3">
      <c r="A15" s="43" t="s">
        <v>259</v>
      </c>
    </row>
    <row r="16" spans="1:3">
      <c r="A16" s="18"/>
    </row>
    <row r="17" spans="1:1">
      <c r="A17" s="43" t="s">
        <v>3</v>
      </c>
    </row>
    <row r="18" spans="1:1">
      <c r="A18" s="18"/>
    </row>
    <row r="19" spans="1:1">
      <c r="A19" s="43" t="s">
        <v>556</v>
      </c>
    </row>
    <row r="20" spans="1:1">
      <c r="A20" s="18"/>
    </row>
    <row r="21" spans="1:1">
      <c r="A21" s="18"/>
    </row>
    <row r="22" spans="1:1">
      <c r="A22" s="18"/>
    </row>
    <row r="23" spans="1:1">
      <c r="A23" s="18" t="s">
        <v>260</v>
      </c>
    </row>
    <row r="24" spans="1:1">
      <c r="A24" s="18"/>
    </row>
    <row r="25" spans="1:1">
      <c r="A25" s="43" t="s">
        <v>557</v>
      </c>
    </row>
    <row r="26" spans="1:1">
      <c r="A26" s="43"/>
    </row>
    <row r="27" spans="1:1">
      <c r="A27" s="43" t="s">
        <v>261</v>
      </c>
    </row>
    <row r="28" spans="1:1">
      <c r="A28" s="43"/>
    </row>
    <row r="29" spans="1:1">
      <c r="A29" s="43" t="s">
        <v>262</v>
      </c>
    </row>
    <row r="30" spans="1:1">
      <c r="A30" s="43"/>
    </row>
    <row r="31" spans="1:1">
      <c r="A31" s="43" t="s">
        <v>558</v>
      </c>
    </row>
    <row r="32" spans="1:1">
      <c r="A32" s="43"/>
    </row>
    <row r="33" spans="1:1">
      <c r="A33" s="43"/>
    </row>
    <row r="34" spans="1:1">
      <c r="A34" s="43"/>
    </row>
    <row r="35" spans="1:1">
      <c r="A35" s="18"/>
    </row>
    <row r="36" spans="1:1">
      <c r="A36" s="44" t="s">
        <v>694</v>
      </c>
    </row>
    <row r="37" spans="1:1">
      <c r="A37" s="18"/>
    </row>
    <row r="38" spans="1:1">
      <c r="A38" s="18"/>
    </row>
    <row r="39" spans="1:1">
      <c r="A39" s="18"/>
    </row>
    <row r="40" spans="1:1">
      <c r="A40" s="44" t="s">
        <v>229</v>
      </c>
    </row>
    <row r="41" spans="1:1">
      <c r="A41" s="44" t="s">
        <v>255</v>
      </c>
    </row>
    <row r="42" spans="1:1">
      <c r="A42" s="44"/>
    </row>
    <row r="43" spans="1:1">
      <c r="A43" s="18"/>
    </row>
    <row r="44" spans="1:1">
      <c r="A44" s="44" t="s">
        <v>229</v>
      </c>
    </row>
    <row r="45" spans="1:1">
      <c r="A45" s="44" t="s">
        <v>263</v>
      </c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</sheetData>
  <mergeCells count="2">
    <mergeCell ref="A4:C4"/>
    <mergeCell ref="A6:C6"/>
  </mergeCells>
  <phoneticPr fontId="0" type="noConversion"/>
  <pageMargins left="0.58299999999999996" right="0.5" top="0.5" bottom="0.58599999999999997" header="0.5" footer="0.5"/>
  <pageSetup scale="92" orientation="portrait" blackAndWhite="1" horizontalDpi="300" verticalDpi="30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 1</vt:lpstr>
      <vt:lpstr>BUDGET 2</vt:lpstr>
      <vt:lpstr>Assessor</vt:lpstr>
      <vt:lpstr>LEVY 3</vt:lpstr>
      <vt:lpstr>TRANSFER 4</vt:lpstr>
      <vt:lpstr>NOTICE</vt:lpstr>
      <vt:lpstr>'INSTRUCTION 1'!Print_Area</vt:lpstr>
    </vt:vector>
  </TitlesOfParts>
  <Company>ILDCEO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2023-03-08T17:27:16Z</cp:lastPrinted>
  <dcterms:created xsi:type="dcterms:W3CDTF">2000-02-22T17:07:51Z</dcterms:created>
  <dcterms:modified xsi:type="dcterms:W3CDTF">2023-03-29T20:09:36Z</dcterms:modified>
</cp:coreProperties>
</file>